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08_健康福祉部\06_保険年金課1\国保賦課担当\賦課\試算シート\R8年度HP\"/>
    </mc:Choice>
  </mc:AlternateContent>
  <xr:revisionPtr revIDLastSave="0" documentId="13_ncr:1_{6269AE19-2610-4F20-BB22-202C2F65AC69}" xr6:coauthVersionLast="47" xr6:coauthVersionMax="47" xr10:uidLastSave="{00000000-0000-0000-0000-000000000000}"/>
  <workbookProtection workbookAlgorithmName="SHA-512" workbookHashValue="oHvvriWIVzS1BSqzkBUb25NkhpK1JnOReBwZy9gg7R1SpNPn/1WecBpbFjrtm32VIXKSGHhUZmUWj51LhoPXZg==" workbookSaltValue="oKjotOLXREWyErcN4rLXGQ==" workbookSpinCount="100000" lockStructure="1"/>
  <bookViews>
    <workbookView xWindow="-108" yWindow="-108" windowWidth="23256" windowHeight="12456" tabRatio="911" xr2:uid="{00000000-000D-0000-FFFF-FFFF00000000}"/>
  </bookViews>
  <sheets>
    <sheet name="入力シート" sheetId="18" r:id="rId1"/>
    <sheet name="源泉徴収票" sheetId="21" r:id="rId2"/>
    <sheet name="確定申告書" sheetId="22" r:id="rId3"/>
    <sheet name="給与収入" sheetId="2" state="hidden" r:id="rId4"/>
    <sheet name="年金収入" sheetId="8" state="hidden" r:id="rId5"/>
    <sheet name="入力規則" sheetId="20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8" l="1"/>
  <c r="E23" i="18" s="1"/>
  <c r="C38" i="18"/>
  <c r="C33" i="18"/>
  <c r="E13" i="18" l="1"/>
  <c r="C32" i="18" l="1"/>
  <c r="E14" i="18"/>
  <c r="C27" i="18" s="1"/>
  <c r="E15" i="18"/>
  <c r="E16" i="18"/>
  <c r="E17" i="18"/>
  <c r="E18" i="18"/>
  <c r="E19" i="18"/>
  <c r="C37" i="18" l="1"/>
  <c r="C39" i="18" s="1"/>
  <c r="C23" i="18"/>
  <c r="C28" i="18" l="1"/>
  <c r="C34" i="18" l="1"/>
  <c r="C22" i="18"/>
  <c r="A2" i="8" l="1"/>
  <c r="E11" i="8" s="1"/>
  <c r="E10" i="8" l="1"/>
  <c r="E9" i="8"/>
  <c r="E13" i="8"/>
  <c r="A14" i="8"/>
  <c r="C14" i="8"/>
  <c r="C11" i="8"/>
  <c r="C8" i="8"/>
  <c r="C5" i="8"/>
  <c r="A5" i="2"/>
  <c r="A5" i="8"/>
  <c r="C2" i="8"/>
  <c r="E15" i="8" s="1"/>
  <c r="F15" i="8" s="1"/>
  <c r="A11" i="8"/>
  <c r="K11" i="8" s="1"/>
  <c r="L11" i="8" s="1"/>
  <c r="A14" i="2"/>
  <c r="K15" i="2" s="1"/>
  <c r="E15" i="2" l="1"/>
  <c r="E14" i="2"/>
  <c r="E10" i="2"/>
  <c r="E13" i="2"/>
  <c r="E9" i="2"/>
  <c r="E12" i="2"/>
  <c r="E11" i="2"/>
  <c r="K12" i="8"/>
  <c r="L12" i="8" s="1"/>
  <c r="M18" i="8"/>
  <c r="N18" i="8" s="1"/>
  <c r="M15" i="8"/>
  <c r="N15" i="8" s="1"/>
  <c r="M10" i="8"/>
  <c r="N10" i="8" s="1"/>
  <c r="M13" i="8"/>
  <c r="N13" i="8" s="1"/>
  <c r="M9" i="8"/>
  <c r="N9" i="8" s="1"/>
  <c r="M12" i="8"/>
  <c r="N12" i="8" s="1"/>
  <c r="M11" i="8"/>
  <c r="N11" i="8" s="1"/>
  <c r="K15" i="8"/>
  <c r="L15" i="8" s="1"/>
  <c r="K13" i="8"/>
  <c r="L13" i="8" s="1"/>
  <c r="K9" i="8"/>
  <c r="L9" i="8" s="1"/>
  <c r="K10" i="8"/>
  <c r="L10" i="8" s="1"/>
  <c r="M17" i="8"/>
  <c r="N17" i="8" s="1"/>
  <c r="M16" i="8"/>
  <c r="N16" i="8" s="1"/>
  <c r="M19" i="8"/>
  <c r="N19" i="8" s="1"/>
  <c r="K19" i="8"/>
  <c r="L19" i="8" s="1"/>
  <c r="K18" i="8"/>
  <c r="L18" i="8" s="1"/>
  <c r="K16" i="8"/>
  <c r="L16" i="8" s="1"/>
  <c r="K17" i="8"/>
  <c r="L17" i="8" s="1"/>
  <c r="K17" i="2"/>
  <c r="L17" i="2" s="1"/>
  <c r="K16" i="2"/>
  <c r="L16" i="2" s="1"/>
  <c r="K19" i="2"/>
  <c r="L19" i="2" s="1"/>
  <c r="K13" i="2"/>
  <c r="L13" i="2" s="1"/>
  <c r="K18" i="2"/>
  <c r="L18" i="2" s="1"/>
  <c r="K12" i="2"/>
  <c r="L12" i="2" s="1"/>
  <c r="K10" i="2"/>
  <c r="L10" i="2" s="1"/>
  <c r="K14" i="2"/>
  <c r="L14" i="2" s="1"/>
  <c r="K11" i="2"/>
  <c r="L11" i="2" s="1"/>
  <c r="L15" i="2"/>
  <c r="B14" i="8" l="1"/>
  <c r="D14" i="8"/>
  <c r="D11" i="8"/>
  <c r="I16" i="8"/>
  <c r="J16" i="8" s="1"/>
  <c r="I15" i="8"/>
  <c r="J15" i="8" s="1"/>
  <c r="G15" i="8"/>
  <c r="H15" i="8" s="1"/>
  <c r="I19" i="8"/>
  <c r="J19" i="8" s="1"/>
  <c r="I18" i="8"/>
  <c r="J18" i="8" s="1"/>
  <c r="I17" i="8"/>
  <c r="J17" i="8" s="1"/>
  <c r="G19" i="8"/>
  <c r="H19" i="8" s="1"/>
  <c r="G18" i="8"/>
  <c r="H18" i="8" s="1"/>
  <c r="G17" i="8"/>
  <c r="H17" i="8" s="1"/>
  <c r="G16" i="8"/>
  <c r="H16" i="8" s="1"/>
  <c r="A8" i="8"/>
  <c r="G12" i="8"/>
  <c r="H12" i="8" s="1"/>
  <c r="E17" i="8"/>
  <c r="F17" i="8" s="1"/>
  <c r="D8" i="8" l="1"/>
  <c r="D5" i="8"/>
  <c r="I12" i="8"/>
  <c r="J12" i="8" s="1"/>
  <c r="I9" i="8"/>
  <c r="J9" i="8" s="1"/>
  <c r="G9" i="8"/>
  <c r="H9" i="8" s="1"/>
  <c r="F13" i="8"/>
  <c r="G13" i="8"/>
  <c r="H13" i="8" s="1"/>
  <c r="G10" i="8"/>
  <c r="H10" i="8" s="1"/>
  <c r="G11" i="8"/>
  <c r="H11" i="8" s="1"/>
  <c r="I13" i="8"/>
  <c r="J13" i="8" s="1"/>
  <c r="I10" i="8"/>
  <c r="J10" i="8" s="1"/>
  <c r="I11" i="8"/>
  <c r="J11" i="8" s="1"/>
  <c r="E18" i="8"/>
  <c r="F18" i="8" s="1"/>
  <c r="E19" i="8"/>
  <c r="F19" i="8" s="1"/>
  <c r="E16" i="8"/>
  <c r="F16" i="8" s="1"/>
  <c r="F10" i="8"/>
  <c r="F11" i="8"/>
  <c r="E12" i="8"/>
  <c r="F12" i="8" s="1"/>
  <c r="F9" i="8"/>
  <c r="A11" i="2"/>
  <c r="A8" i="2"/>
  <c r="A2" i="2"/>
  <c r="C19" i="2" l="1"/>
  <c r="D19" i="2" s="1"/>
  <c r="C9" i="2"/>
  <c r="D9" i="2" s="1"/>
  <c r="I18" i="2"/>
  <c r="J18" i="2" s="1"/>
  <c r="I17" i="2"/>
  <c r="J17" i="2" s="1"/>
  <c r="G16" i="2"/>
  <c r="H16" i="2" s="1"/>
  <c r="C14" i="2"/>
  <c r="D14" i="2" s="1"/>
  <c r="D2" i="8"/>
  <c r="I9" i="2"/>
  <c r="J9" i="2" s="1"/>
  <c r="I16" i="2"/>
  <c r="J16" i="2" s="1"/>
  <c r="I19" i="2"/>
  <c r="J19" i="2" s="1"/>
  <c r="I13" i="2"/>
  <c r="J13" i="2" s="1"/>
  <c r="I14" i="2"/>
  <c r="J14" i="2" s="1"/>
  <c r="K9" i="2"/>
  <c r="L9" i="2" s="1"/>
  <c r="B14" i="2" s="1"/>
  <c r="I12" i="2"/>
  <c r="J12" i="2" s="1"/>
  <c r="I10" i="2"/>
  <c r="J10" i="2" s="1"/>
  <c r="I11" i="2"/>
  <c r="J11" i="2" s="1"/>
  <c r="I15" i="2"/>
  <c r="J15" i="2" s="1"/>
  <c r="F14" i="2"/>
  <c r="B11" i="8"/>
  <c r="B2" i="8"/>
  <c r="B5" i="8"/>
  <c r="B8" i="8"/>
  <c r="F9" i="2"/>
  <c r="G9" i="2"/>
  <c r="H9" i="2" s="1"/>
  <c r="G13" i="2"/>
  <c r="H13" i="2" s="1"/>
  <c r="G17" i="2"/>
  <c r="H17" i="2" s="1"/>
  <c r="G10" i="2"/>
  <c r="H10" i="2" s="1"/>
  <c r="G14" i="2"/>
  <c r="H14" i="2" s="1"/>
  <c r="G18" i="2"/>
  <c r="H18" i="2" s="1"/>
  <c r="G11" i="2"/>
  <c r="H11" i="2" s="1"/>
  <c r="G15" i="2"/>
  <c r="H15" i="2" s="1"/>
  <c r="G19" i="2"/>
  <c r="H19" i="2" s="1"/>
  <c r="G12" i="2"/>
  <c r="H12" i="2" s="1"/>
  <c r="E18" i="2"/>
  <c r="F18" i="2" s="1"/>
  <c r="F10" i="2"/>
  <c r="F11" i="2"/>
  <c r="F15" i="2"/>
  <c r="E19" i="2"/>
  <c r="F19" i="2" s="1"/>
  <c r="F12" i="2"/>
  <c r="E16" i="2"/>
  <c r="F16" i="2" s="1"/>
  <c r="F13" i="2"/>
  <c r="E17" i="2"/>
  <c r="F17" i="2" s="1"/>
  <c r="B11" i="2" l="1"/>
  <c r="B8" i="2"/>
  <c r="B5" i="2"/>
  <c r="C16" i="2"/>
  <c r="D16" i="2" s="1"/>
  <c r="C12" i="2"/>
  <c r="D12" i="2" s="1"/>
  <c r="C13" i="2"/>
  <c r="D13" i="2" s="1"/>
  <c r="C15" i="2"/>
  <c r="D15" i="2" s="1"/>
  <c r="C11" i="2"/>
  <c r="D11" i="2" s="1"/>
  <c r="C18" i="2"/>
  <c r="D18" i="2" s="1"/>
  <c r="C10" i="2"/>
  <c r="D10" i="2" s="1"/>
  <c r="C17" i="2"/>
  <c r="D17" i="2" s="1"/>
  <c r="B2" i="2" l="1"/>
  <c r="C29" i="18" s="1"/>
</calcChain>
</file>

<file path=xl/sharedStrings.xml><?xml version="1.0" encoding="utf-8"?>
<sst xmlns="http://schemas.openxmlformats.org/spreadsheetml/2006/main" count="164" uniqueCount="85">
  <si>
    <t>収入金額</t>
  </si>
  <si>
    <t>収入金額</t>
    <rPh sb="0" eb="2">
      <t>シュウニュウ</t>
    </rPh>
    <rPh sb="2" eb="4">
      <t>キンガク</t>
    </rPh>
    <phoneticPr fontId="2"/>
  </si>
  <si>
    <t>所得額</t>
    <rPh sb="0" eb="2">
      <t>ショトク</t>
    </rPh>
    <rPh sb="2" eb="3">
      <t>ガク</t>
    </rPh>
    <phoneticPr fontId="2"/>
  </si>
  <si>
    <t>＞＝0</t>
    <phoneticPr fontId="2"/>
  </si>
  <si>
    <t>&lt;1622000</t>
    <phoneticPr fontId="2"/>
  </si>
  <si>
    <t>&lt;10000000000000000</t>
    <phoneticPr fontId="2"/>
  </si>
  <si>
    <t>＞＝0</t>
    <phoneticPr fontId="2"/>
  </si>
  <si>
    <t>&lt;651000</t>
    <phoneticPr fontId="2"/>
  </si>
  <si>
    <t>&gt;=651000</t>
    <phoneticPr fontId="2"/>
  </si>
  <si>
    <t>&lt;1619000</t>
    <phoneticPr fontId="2"/>
  </si>
  <si>
    <t>&gt;=1619000</t>
    <phoneticPr fontId="2"/>
  </si>
  <si>
    <t>&gt;=1622000</t>
    <phoneticPr fontId="2"/>
  </si>
  <si>
    <t>&lt;1624000</t>
    <phoneticPr fontId="2"/>
  </si>
  <si>
    <t>&gt;=1624000</t>
    <phoneticPr fontId="2"/>
  </si>
  <si>
    <t>&lt;1628000</t>
    <phoneticPr fontId="2"/>
  </si>
  <si>
    <t>&gt;=1628000</t>
    <phoneticPr fontId="2"/>
  </si>
  <si>
    <t>&lt;1800000</t>
    <phoneticPr fontId="2"/>
  </si>
  <si>
    <t>&gt;=1800000</t>
    <phoneticPr fontId="2"/>
  </si>
  <si>
    <t>&lt;3600000</t>
    <phoneticPr fontId="2"/>
  </si>
  <si>
    <t>&gt;=3600000</t>
    <phoneticPr fontId="2"/>
  </si>
  <si>
    <t>&lt;6600000</t>
    <phoneticPr fontId="2"/>
  </si>
  <si>
    <t>&gt;=6600000</t>
    <phoneticPr fontId="2"/>
  </si>
  <si>
    <t>&lt;10000000</t>
    <phoneticPr fontId="2"/>
  </si>
  <si>
    <t>&gt;=10000000</t>
    <phoneticPr fontId="2"/>
  </si>
  <si>
    <t>&lt;4100000</t>
    <phoneticPr fontId="2"/>
  </si>
  <si>
    <t>&gt;=4100000</t>
    <phoneticPr fontId="2"/>
  </si>
  <si>
    <t>&lt;7700000</t>
    <phoneticPr fontId="2"/>
  </si>
  <si>
    <t>&gt;=7700000</t>
    <phoneticPr fontId="2"/>
  </si>
  <si>
    <t>＞＝0</t>
    <phoneticPr fontId="2"/>
  </si>
  <si>
    <r>
      <t>&lt;＝</t>
    </r>
    <r>
      <rPr>
        <sz val="11"/>
        <rFont val="ＭＳ Ｐゴシック"/>
        <family val="3"/>
        <charset val="128"/>
      </rPr>
      <t>700000</t>
    </r>
    <phoneticPr fontId="2"/>
  </si>
  <si>
    <t>&gt;=700001</t>
    <phoneticPr fontId="2"/>
  </si>
  <si>
    <t>&lt;1300000</t>
    <phoneticPr fontId="2"/>
  </si>
  <si>
    <t>&gt;=1300000</t>
    <phoneticPr fontId="2"/>
  </si>
  <si>
    <t>&lt;4100000</t>
    <phoneticPr fontId="2"/>
  </si>
  <si>
    <t>&gt;=4100000</t>
    <phoneticPr fontId="2"/>
  </si>
  <si>
    <t>&lt;7700000</t>
    <phoneticPr fontId="2"/>
  </si>
  <si>
    <t>&gt;=7700000</t>
    <phoneticPr fontId="2"/>
  </si>
  <si>
    <t>&lt;10000000000000000</t>
    <phoneticPr fontId="2"/>
  </si>
  <si>
    <t>&lt;＝1200000</t>
    <phoneticPr fontId="2"/>
  </si>
  <si>
    <t>&gt;=1200001</t>
    <phoneticPr fontId="2"/>
  </si>
  <si>
    <t>&lt;3300000</t>
    <phoneticPr fontId="2"/>
  </si>
  <si>
    <t>&gt;=3300000</t>
    <phoneticPr fontId="2"/>
  </si>
  <si>
    <t>&lt;1620000</t>
    <phoneticPr fontId="2"/>
  </si>
  <si>
    <t>&gt;=1620000</t>
    <phoneticPr fontId="2"/>
  </si>
  <si>
    <t>65歳未満</t>
    <rPh sb="2" eb="3">
      <t>サイ</t>
    </rPh>
    <rPh sb="3" eb="5">
      <t>ミマン</t>
    </rPh>
    <phoneticPr fontId="2"/>
  </si>
  <si>
    <t>65歳以上</t>
    <rPh sb="2" eb="3">
      <t>サイ</t>
    </rPh>
    <rPh sb="3" eb="5">
      <t>イジョウ</t>
    </rPh>
    <phoneticPr fontId="2"/>
  </si>
  <si>
    <t>65歳未満</t>
    <rPh sb="2" eb="3">
      <t>サイ</t>
    </rPh>
    <rPh sb="3" eb="5">
      <t>ミマン</t>
    </rPh>
    <phoneticPr fontId="2"/>
  </si>
  <si>
    <t>65歳以上</t>
    <rPh sb="2" eb="3">
      <t>サイ</t>
    </rPh>
    <rPh sb="3" eb="5">
      <t>イジョウ</t>
    </rPh>
    <phoneticPr fontId="2"/>
  </si>
  <si>
    <t>所得割</t>
    <rPh sb="0" eb="3">
      <t>ショトクワリ</t>
    </rPh>
    <phoneticPr fontId="2"/>
  </si>
  <si>
    <t>均等割</t>
    <rPh sb="0" eb="3">
      <t>キントウワ</t>
    </rPh>
    <phoneticPr fontId="2"/>
  </si>
  <si>
    <t>後期高齢者支援金等分</t>
    <rPh sb="0" eb="5">
      <t>コウキ</t>
    </rPh>
    <rPh sb="5" eb="8">
      <t>シエンキン</t>
    </rPh>
    <rPh sb="8" eb="9">
      <t>トウ</t>
    </rPh>
    <rPh sb="9" eb="10">
      <t>ブン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</si>
  <si>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</si>
  <si>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</si>
  <si>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試　算　合　計　額</t>
    <rPh sb="0" eb="1">
      <t>タメシ</t>
    </rPh>
    <rPh sb="2" eb="3">
      <t>サン</t>
    </rPh>
    <rPh sb="4" eb="5">
      <t>ア</t>
    </rPh>
    <rPh sb="6" eb="7">
      <t>ケイ</t>
    </rPh>
    <rPh sb="8" eb="9">
      <t>ガク</t>
    </rPh>
    <phoneticPr fontId="2"/>
  </si>
  <si>
    <t>介　護　分</t>
    <rPh sb="0" eb="1">
      <t>カイ</t>
    </rPh>
    <rPh sb="2" eb="3">
      <t>マモル</t>
    </rPh>
    <rPh sb="4" eb="5">
      <t>ブン</t>
    </rPh>
    <phoneticPr fontId="2"/>
  </si>
  <si>
    <t>医　療　分</t>
    <rPh sb="0" eb="1">
      <t>イ</t>
    </rPh>
    <rPh sb="2" eb="3">
      <t>イヤス</t>
    </rPh>
    <rPh sb="4" eb="5">
      <t>ブン</t>
    </rPh>
    <phoneticPr fontId="2"/>
  </si>
  <si>
    <t>加入者</t>
    <rPh sb="0" eb="3">
      <t>カニュウシャ</t>
    </rPh>
    <phoneticPr fontId="2"/>
  </si>
  <si>
    <t>（１）国民健康保険に加入される方の年齢をＡの欄に入力してください</t>
    <rPh sb="3" eb="9">
      <t>コクミンケンコウホケン</t>
    </rPh>
    <rPh sb="10" eb="12">
      <t>カニュウ</t>
    </rPh>
    <rPh sb="15" eb="16">
      <t>カタ</t>
    </rPh>
    <rPh sb="17" eb="19">
      <t>ネンレイ</t>
    </rPh>
    <rPh sb="22" eb="23">
      <t>ラン</t>
    </rPh>
    <rPh sb="24" eb="26">
      <t>ニュウリョク</t>
    </rPh>
    <phoneticPr fontId="2"/>
  </si>
  <si>
    <t>（２）国民健康保険に加入される方の総所得金額等をＢの欄に入力してください</t>
    <rPh sb="3" eb="9">
      <t>コクミンケンコウホケン</t>
    </rPh>
    <rPh sb="10" eb="12">
      <t>カニュウ</t>
    </rPh>
    <rPh sb="15" eb="16">
      <t>カタ</t>
    </rPh>
    <rPh sb="17" eb="23">
      <t>ソウショトクキンガクトウ</t>
    </rPh>
    <rPh sb="26" eb="27">
      <t>ラン</t>
    </rPh>
    <rPh sb="28" eb="30">
      <t>ニュウリョク</t>
    </rPh>
    <phoneticPr fontId="2"/>
  </si>
  <si>
    <t>A　年齢（歳）</t>
    <rPh sb="2" eb="4">
      <t>ネンレイ</t>
    </rPh>
    <rPh sb="5" eb="6">
      <t>サイ</t>
    </rPh>
    <phoneticPr fontId="2"/>
  </si>
  <si>
    <t>医療分
合計税額</t>
    <rPh sb="0" eb="2">
      <t>イリョウ</t>
    </rPh>
    <rPh sb="2" eb="3">
      <t>ブン</t>
    </rPh>
    <rPh sb="4" eb="6">
      <t>ゴウケイ</t>
    </rPh>
    <rPh sb="6" eb="8">
      <t>ゼイガク</t>
    </rPh>
    <phoneticPr fontId="2"/>
  </si>
  <si>
    <t>支援金分
合計税額</t>
    <rPh sb="0" eb="3">
      <t>シエンキン</t>
    </rPh>
    <rPh sb="3" eb="4">
      <t>ブン</t>
    </rPh>
    <rPh sb="5" eb="7">
      <t>ゴウケイ</t>
    </rPh>
    <rPh sb="7" eb="9">
      <t>ゼイガク</t>
    </rPh>
    <phoneticPr fontId="2"/>
  </si>
  <si>
    <t>介護分
合計税額</t>
    <rPh sb="0" eb="2">
      <t>カイゴ</t>
    </rPh>
    <rPh sb="2" eb="3">
      <t>ブン</t>
    </rPh>
    <rPh sb="4" eb="6">
      <t>ゴウケイ</t>
    </rPh>
    <rPh sb="6" eb="8">
      <t>ゼイガク</t>
    </rPh>
    <phoneticPr fontId="2"/>
  </si>
  <si>
    <r>
      <t xml:space="preserve">所得割基礎額
</t>
    </r>
    <r>
      <rPr>
        <sz val="9"/>
        <rFont val="ＭＳ Ｐゴシック"/>
        <family val="3"/>
        <charset val="128"/>
      </rPr>
      <t>（Ｂ－基礎控除※１）</t>
    </r>
    <rPh sb="0" eb="6">
      <t>ショトクワリキソガク</t>
    </rPh>
    <rPh sb="10" eb="14">
      <t>キソコウジョ</t>
    </rPh>
    <phoneticPr fontId="2"/>
  </si>
  <si>
    <t>100円未満切り捨て</t>
    <phoneticPr fontId="2"/>
  </si>
  <si>
    <t>基礎控除額</t>
    <rPh sb="0" eb="5">
      <t>キソコウジョガク</t>
    </rPh>
    <phoneticPr fontId="2"/>
  </si>
  <si>
    <t>前年の合計所得金額</t>
    <phoneticPr fontId="2"/>
  </si>
  <si>
    <t>※１　基礎控除は前年所得により異なります。</t>
    <phoneticPr fontId="2"/>
  </si>
  <si>
    <t>430,000円</t>
    <rPh sb="7" eb="8">
      <t>エン</t>
    </rPh>
    <phoneticPr fontId="2"/>
  </si>
  <si>
    <t>290,000円</t>
    <rPh sb="7" eb="8">
      <t>エン</t>
    </rPh>
    <phoneticPr fontId="2"/>
  </si>
  <si>
    <t>150,000円</t>
    <rPh sb="7" eb="8">
      <t>エン</t>
    </rPh>
    <phoneticPr fontId="2"/>
  </si>
  <si>
    <t>　　　　0円</t>
    <rPh sb="5" eb="6">
      <t>エン</t>
    </rPh>
    <phoneticPr fontId="2"/>
  </si>
  <si>
    <t>24,000,001円から24,500,000円まで　　</t>
    <phoneticPr fontId="2"/>
  </si>
  <si>
    <t>24,000,000円まで　　</t>
    <phoneticPr fontId="2"/>
  </si>
  <si>
    <t>24,500,001円から25,000,000円まで　　</t>
    <phoneticPr fontId="2"/>
  </si>
  <si>
    <t>25,000,001円から　　</t>
    <rPh sb="10" eb="11">
      <t>エン</t>
    </rPh>
    <phoneticPr fontId="2"/>
  </si>
  <si>
    <t>名</t>
    <rPh sb="0" eb="1">
      <t>メイ</t>
    </rPh>
    <phoneticPr fontId="2"/>
  </si>
  <si>
    <t>下の表に次のとおり入力してください。おおよその年間保険税額がわかります。</t>
    <rPh sb="0" eb="1">
      <t>シタ</t>
    </rPh>
    <rPh sb="2" eb="3">
      <t>ヒョウ</t>
    </rPh>
    <rPh sb="4" eb="5">
      <t>ツギ</t>
    </rPh>
    <rPh sb="9" eb="11">
      <t>ニュウリョク</t>
    </rPh>
    <rPh sb="23" eb="28">
      <t>ネンカンホケンゼイ</t>
    </rPh>
    <rPh sb="28" eb="29">
      <t>ガク</t>
    </rPh>
    <phoneticPr fontId="2"/>
  </si>
  <si>
    <t>Ｃ　未就学児の人数</t>
    <rPh sb="2" eb="6">
      <t>ミシュウガクジ</t>
    </rPh>
    <rPh sb="7" eb="9">
      <t>ニンズウ</t>
    </rPh>
    <phoneticPr fontId="2"/>
  </si>
  <si>
    <t>（３）国民健康保険に加入される方で未就学児がいる場合は人数をＣの欄に入力してください</t>
    <rPh sb="3" eb="9">
      <t>コクミンケンコウホケン</t>
    </rPh>
    <rPh sb="10" eb="12">
      <t>カニュウ</t>
    </rPh>
    <rPh sb="15" eb="16">
      <t>カタ</t>
    </rPh>
    <rPh sb="17" eb="21">
      <t>ミシュウガクジ</t>
    </rPh>
    <rPh sb="24" eb="26">
      <t>バアイ</t>
    </rPh>
    <rPh sb="27" eb="29">
      <t>ニンズウ</t>
    </rPh>
    <rPh sb="32" eb="33">
      <t>ラン</t>
    </rPh>
    <rPh sb="34" eb="36">
      <t>ニュウリョク</t>
    </rPh>
    <phoneticPr fontId="2"/>
  </si>
  <si>
    <t>子ども・子育て支援金分</t>
    <rPh sb="0" eb="1">
      <t>コ</t>
    </rPh>
    <rPh sb="4" eb="6">
      <t>コソダ</t>
    </rPh>
    <rPh sb="7" eb="9">
      <t>シエン</t>
    </rPh>
    <rPh sb="9" eb="10">
      <t>キン</t>
    </rPh>
    <rPh sb="10" eb="11">
      <t>ブン</t>
    </rPh>
    <phoneticPr fontId="2"/>
  </si>
  <si>
    <t>令和8年度　戸田市国民健康保険税　試算シート</t>
    <rPh sb="0" eb="2">
      <t>レイワ</t>
    </rPh>
    <rPh sb="3" eb="5">
      <t>ネンド</t>
    </rPh>
    <rPh sb="6" eb="9">
      <t>トダシ</t>
    </rPh>
    <rPh sb="9" eb="15">
      <t>コクミンケンコウホケン</t>
    </rPh>
    <rPh sb="15" eb="16">
      <t>ゼイ</t>
    </rPh>
    <rPh sb="17" eb="19">
      <t>シサン</t>
    </rPh>
    <phoneticPr fontId="2"/>
  </si>
  <si>
    <t>※令和7年中の総所得金額等については下記の書類でご確認ください</t>
    <phoneticPr fontId="2"/>
  </si>
  <si>
    <t>B　令和７年中の
　　総所得金額等（円）</t>
    <rPh sb="2" eb="4">
      <t>レイワ</t>
    </rPh>
    <rPh sb="5" eb="7">
      <t>ネンチュウ</t>
    </rPh>
    <rPh sb="11" eb="17">
      <t>ソウショトクキンガクトウ</t>
    </rPh>
    <rPh sb="18" eb="19">
      <t>エン</t>
    </rPh>
    <phoneticPr fontId="2"/>
  </si>
  <si>
    <t>子ども支援金分
合計税額</t>
    <rPh sb="0" eb="1">
      <t>コ</t>
    </rPh>
    <rPh sb="3" eb="6">
      <t>シエンキン</t>
    </rPh>
    <rPh sb="6" eb="7">
      <t>ブン</t>
    </rPh>
    <rPh sb="8" eb="10">
      <t>ゴウケイ</t>
    </rPh>
    <rPh sb="10" eb="12">
      <t>ゼイガク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</si>
</sst>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;\0;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theme="5" tint="-0.499984740745262"/>
      <name val="メイリオ"/>
      <family val="3"/>
      <charset val="128"/>
    </font>
    <font>
      <sz val="11"/>
      <color theme="8" tint="-0.499984740745262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7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92D050"/>
      </left>
      <right style="thick">
        <color rgb="FF92D050"/>
      </right>
      <top style="thick">
        <color rgb="FF92D050"/>
      </top>
      <bottom/>
      <diagonal/>
    </border>
    <border>
      <left style="thick">
        <color rgb="FF92D050"/>
      </left>
      <right style="thick">
        <color rgb="FF92D050"/>
      </right>
      <top/>
      <bottom style="thick">
        <color rgb="FF92D050"/>
      </bottom>
      <diagonal/>
    </border>
    <border>
      <left style="thick">
        <color rgb="FF92D050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vertical="center"/>
    </xf>
    <xf numFmtId="38" fontId="0" fillId="0" borderId="0" xfId="1" applyFont="1" applyBorder="1" applyAlignment="1">
      <alignment vertical="center"/>
    </xf>
    <xf numFmtId="38" fontId="3" fillId="0" borderId="0" xfId="1" applyFont="1" applyAlignment="1">
      <alignment vertical="center"/>
    </xf>
    <xf numFmtId="38" fontId="0" fillId="0" borderId="0" xfId="1" applyFont="1" applyAlignment="1">
      <alignment vertical="center"/>
    </xf>
    <xf numFmtId="38" fontId="1" fillId="0" borderId="0" xfId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1" fillId="0" borderId="0" xfId="1" applyAlignment="1">
      <alignment vertical="center"/>
    </xf>
    <xf numFmtId="38" fontId="1" fillId="0" borderId="0" xfId="1" applyAlignment="1">
      <alignment horizontal="right" vertical="center"/>
    </xf>
    <xf numFmtId="38" fontId="0" fillId="3" borderId="0" xfId="1" applyFont="1" applyFill="1" applyAlignment="1">
      <alignment vertical="center"/>
    </xf>
    <xf numFmtId="0" fontId="0" fillId="5" borderId="0" xfId="0" applyFill="1" applyAlignment="1">
      <alignment vertical="center"/>
    </xf>
    <xf numFmtId="38" fontId="0" fillId="5" borderId="0" xfId="1" applyFont="1" applyFill="1" applyAlignment="1">
      <alignment horizontal="right" vertical="center"/>
    </xf>
    <xf numFmtId="176" fontId="0" fillId="5" borderId="0" xfId="1" applyNumberFormat="1" applyFont="1" applyFill="1" applyAlignment="1">
      <alignment horizontal="right" vertical="center"/>
    </xf>
    <xf numFmtId="0" fontId="0" fillId="6" borderId="0" xfId="0" applyFill="1" applyAlignment="1">
      <alignment vertical="center"/>
    </xf>
    <xf numFmtId="38" fontId="0" fillId="6" borderId="0" xfId="1" applyFont="1" applyFill="1" applyAlignment="1">
      <alignment horizontal="right" vertical="center"/>
    </xf>
    <xf numFmtId="176" fontId="0" fillId="6" borderId="0" xfId="1" applyNumberFormat="1" applyFont="1" applyFill="1" applyAlignment="1">
      <alignment horizontal="right" vertical="center"/>
    </xf>
    <xf numFmtId="38" fontId="0" fillId="6" borderId="0" xfId="1" applyFont="1" applyFill="1" applyBorder="1" applyAlignment="1">
      <alignment vertical="center"/>
    </xf>
    <xf numFmtId="38" fontId="1" fillId="6" borderId="1" xfId="1" applyFill="1" applyBorder="1" applyAlignment="1">
      <alignment vertical="center"/>
    </xf>
    <xf numFmtId="38" fontId="0" fillId="5" borderId="0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4" borderId="0" xfId="0" applyFill="1" applyAlignment="1">
      <alignment vertical="center"/>
    </xf>
    <xf numFmtId="38" fontId="0" fillId="4" borderId="0" xfId="1" applyFont="1" applyFill="1" applyAlignment="1">
      <alignment horizontal="right" vertical="center"/>
    </xf>
    <xf numFmtId="176" fontId="0" fillId="4" borderId="0" xfId="1" applyNumberFormat="1" applyFont="1" applyFill="1" applyAlignment="1">
      <alignment horizontal="right" vertical="center"/>
    </xf>
    <xf numFmtId="38" fontId="0" fillId="4" borderId="0" xfId="1" applyFont="1" applyFill="1" applyBorder="1" applyAlignment="1">
      <alignment vertical="center"/>
    </xf>
    <xf numFmtId="0" fontId="0" fillId="7" borderId="0" xfId="0" applyFill="1" applyAlignment="1">
      <alignment vertical="center"/>
    </xf>
    <xf numFmtId="38" fontId="0" fillId="7" borderId="0" xfId="1" applyFont="1" applyFill="1" applyBorder="1" applyAlignment="1">
      <alignment vertical="center"/>
    </xf>
    <xf numFmtId="38" fontId="0" fillId="7" borderId="0" xfId="1" applyFont="1" applyFill="1" applyAlignment="1">
      <alignment horizontal="right" vertical="center"/>
    </xf>
    <xf numFmtId="176" fontId="0" fillId="7" borderId="0" xfId="1" applyNumberFormat="1" applyFont="1" applyFill="1" applyAlignment="1">
      <alignment horizontal="right" vertical="center"/>
    </xf>
    <xf numFmtId="0" fontId="0" fillId="8" borderId="0" xfId="0" applyFill="1" applyAlignment="1">
      <alignment vertical="center"/>
    </xf>
    <xf numFmtId="38" fontId="3" fillId="8" borderId="0" xfId="1" applyFont="1" applyFill="1" applyAlignment="1">
      <alignment vertical="center"/>
    </xf>
    <xf numFmtId="38" fontId="1" fillId="8" borderId="0" xfId="1" applyFill="1" applyAlignment="1">
      <alignment vertical="center"/>
    </xf>
    <xf numFmtId="38" fontId="3" fillId="9" borderId="0" xfId="1" applyFont="1" applyFill="1" applyAlignment="1">
      <alignment vertical="center"/>
    </xf>
    <xf numFmtId="38" fontId="1" fillId="9" borderId="0" xfId="1" applyFill="1" applyAlignment="1">
      <alignment vertical="center"/>
    </xf>
    <xf numFmtId="38" fontId="3" fillId="5" borderId="0" xfId="1" applyFont="1" applyFill="1" applyBorder="1" applyAlignment="1">
      <alignment vertical="center"/>
    </xf>
    <xf numFmtId="38" fontId="1" fillId="5" borderId="1" xfId="1" applyFill="1" applyBorder="1" applyAlignment="1">
      <alignment vertical="center"/>
    </xf>
    <xf numFmtId="38" fontId="1" fillId="5" borderId="0" xfId="1" applyFill="1" applyBorder="1" applyAlignment="1">
      <alignment vertical="center"/>
    </xf>
    <xf numFmtId="38" fontId="3" fillId="4" borderId="0" xfId="1" applyFont="1" applyFill="1" applyBorder="1" applyAlignment="1">
      <alignment vertical="center"/>
    </xf>
    <xf numFmtId="38" fontId="1" fillId="4" borderId="1" xfId="1" applyFill="1" applyBorder="1" applyAlignment="1">
      <alignment vertical="center"/>
    </xf>
    <xf numFmtId="38" fontId="1" fillId="4" borderId="0" xfId="1" applyFill="1" applyBorder="1" applyAlignment="1">
      <alignment vertical="center"/>
    </xf>
    <xf numFmtId="38" fontId="3" fillId="6" borderId="0" xfId="1" applyFont="1" applyFill="1" applyBorder="1" applyAlignment="1">
      <alignment vertical="center"/>
    </xf>
    <xf numFmtId="38" fontId="1" fillId="6" borderId="0" xfId="1" applyFill="1" applyBorder="1" applyAlignment="1">
      <alignment vertical="center"/>
    </xf>
    <xf numFmtId="38" fontId="3" fillId="7" borderId="0" xfId="1" applyFont="1" applyFill="1" applyBorder="1" applyAlignment="1">
      <alignment vertical="center"/>
    </xf>
    <xf numFmtId="38" fontId="1" fillId="7" borderId="1" xfId="1" applyFill="1" applyBorder="1" applyAlignment="1">
      <alignment vertical="center"/>
    </xf>
    <xf numFmtId="38" fontId="1" fillId="7" borderId="0" xfId="1" applyFill="1" applyBorder="1" applyAlignment="1">
      <alignment vertical="center"/>
    </xf>
    <xf numFmtId="38" fontId="1" fillId="0" borderId="0" xfId="1" applyFill="1" applyAlignment="1">
      <alignment vertical="center"/>
    </xf>
    <xf numFmtId="38" fontId="3" fillId="0" borderId="0" xfId="1" applyFont="1" applyFill="1" applyAlignment="1">
      <alignment vertical="center"/>
    </xf>
    <xf numFmtId="0" fontId="0" fillId="2" borderId="0" xfId="0" applyFill="1" applyAlignment="1">
      <alignment vertical="center"/>
    </xf>
    <xf numFmtId="38" fontId="3" fillId="2" borderId="0" xfId="1" applyFont="1" applyFill="1" applyBorder="1" applyAlignment="1">
      <alignment vertical="center"/>
    </xf>
    <xf numFmtId="38" fontId="1" fillId="2" borderId="0" xfId="1" applyFill="1" applyBorder="1" applyAlignment="1">
      <alignment vertical="center"/>
    </xf>
    <xf numFmtId="0" fontId="0" fillId="10" borderId="0" xfId="0" applyFill="1" applyAlignment="1">
      <alignment vertical="center"/>
    </xf>
    <xf numFmtId="38" fontId="3" fillId="10" borderId="0" xfId="1" applyFont="1" applyFill="1" applyBorder="1" applyAlignment="1">
      <alignment vertical="center"/>
    </xf>
    <xf numFmtId="38" fontId="1" fillId="10" borderId="0" xfId="1" applyFill="1" applyBorder="1" applyAlignment="1">
      <alignment vertical="center"/>
    </xf>
    <xf numFmtId="0" fontId="0" fillId="11" borderId="0" xfId="0" applyFill="1" applyAlignment="1">
      <alignment vertical="center"/>
    </xf>
    <xf numFmtId="38" fontId="3" fillId="11" borderId="0" xfId="1" applyFont="1" applyFill="1" applyBorder="1" applyAlignment="1">
      <alignment vertical="center"/>
    </xf>
    <xf numFmtId="38" fontId="1" fillId="11" borderId="0" xfId="1" applyFill="1" applyBorder="1" applyAlignment="1">
      <alignment vertical="center"/>
    </xf>
    <xf numFmtId="0" fontId="0" fillId="12" borderId="0" xfId="0" applyFill="1" applyAlignment="1">
      <alignment vertical="center"/>
    </xf>
    <xf numFmtId="38" fontId="3" fillId="12" borderId="0" xfId="1" applyFont="1" applyFill="1" applyBorder="1" applyAlignment="1">
      <alignment vertical="center"/>
    </xf>
    <xf numFmtId="38" fontId="1" fillId="12" borderId="0" xfId="1" applyFill="1" applyBorder="1" applyAlignment="1">
      <alignment vertical="center"/>
    </xf>
    <xf numFmtId="0" fontId="0" fillId="14" borderId="0" xfId="0" applyFill="1" applyAlignment="1">
      <alignment vertical="center"/>
    </xf>
    <xf numFmtId="38" fontId="0" fillId="14" borderId="0" xfId="1" applyFont="1" applyFill="1" applyBorder="1" applyAlignment="1">
      <alignment vertical="center"/>
    </xf>
    <xf numFmtId="38" fontId="0" fillId="14" borderId="0" xfId="1" applyFont="1" applyFill="1" applyAlignment="1">
      <alignment horizontal="right" vertical="center"/>
    </xf>
    <xf numFmtId="176" fontId="0" fillId="14" borderId="0" xfId="1" applyNumberFormat="1" applyFont="1" applyFill="1" applyAlignment="1">
      <alignment horizontal="right" vertical="center"/>
    </xf>
    <xf numFmtId="0" fontId="0" fillId="15" borderId="0" xfId="0" applyFill="1" applyAlignment="1">
      <alignment vertical="center"/>
    </xf>
    <xf numFmtId="38" fontId="3" fillId="14" borderId="0" xfId="1" applyFont="1" applyFill="1" applyBorder="1" applyAlignment="1">
      <alignment vertical="center"/>
    </xf>
    <xf numFmtId="38" fontId="1" fillId="14" borderId="1" xfId="1" applyFill="1" applyBorder="1" applyAlignment="1">
      <alignment vertical="center"/>
    </xf>
    <xf numFmtId="38" fontId="1" fillId="14" borderId="0" xfId="1" applyFill="1" applyBorder="1" applyAlignment="1">
      <alignment vertical="center"/>
    </xf>
    <xf numFmtId="38" fontId="3" fillId="15" borderId="0" xfId="1" applyFont="1" applyFill="1" applyBorder="1" applyAlignment="1">
      <alignment vertical="center"/>
    </xf>
    <xf numFmtId="38" fontId="1" fillId="15" borderId="1" xfId="1" applyFill="1" applyBorder="1" applyAlignment="1">
      <alignment vertical="center"/>
    </xf>
    <xf numFmtId="38" fontId="1" fillId="15" borderId="0" xfId="1" applyFill="1" applyBorder="1" applyAlignment="1">
      <alignment vertical="center"/>
    </xf>
    <xf numFmtId="38" fontId="1" fillId="10" borderId="1" xfId="1" applyFill="1" applyBorder="1" applyAlignment="1">
      <alignment vertical="center"/>
    </xf>
    <xf numFmtId="38" fontId="1" fillId="2" borderId="1" xfId="1" applyFill="1" applyBorder="1" applyAlignment="1">
      <alignment vertical="center"/>
    </xf>
    <xf numFmtId="38" fontId="1" fillId="11" borderId="1" xfId="1" applyFill="1" applyBorder="1" applyAlignment="1">
      <alignment vertical="center"/>
    </xf>
    <xf numFmtId="38" fontId="1" fillId="12" borderId="1" xfId="1" applyFill="1" applyBorder="1" applyAlignment="1">
      <alignment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2" fillId="0" borderId="0" xfId="0" applyFont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14" fillId="0" borderId="0" xfId="0" applyFont="1" applyProtection="1"/>
    <xf numFmtId="0" fontId="14" fillId="0" borderId="0" xfId="0" applyFont="1" applyAlignment="1" applyProtection="1">
      <alignment horizontal="left"/>
    </xf>
    <xf numFmtId="0" fontId="9" fillId="0" borderId="0" xfId="0" applyFont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38" fontId="0" fillId="0" borderId="0" xfId="0" applyNumberFormat="1" applyAlignment="1" applyProtection="1">
      <alignment horizontal="center"/>
    </xf>
    <xf numFmtId="0" fontId="7" fillId="16" borderId="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38" fontId="4" fillId="0" borderId="0" xfId="0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0" fontId="0" fillId="0" borderId="0" xfId="0" applyAlignment="1" applyProtection="1">
      <alignment vertical="center"/>
    </xf>
    <xf numFmtId="0" fontId="0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left" vertical="top"/>
    </xf>
    <xf numFmtId="0" fontId="0" fillId="0" borderId="0" xfId="0" applyBorder="1" applyProtection="1"/>
    <xf numFmtId="0" fontId="10" fillId="0" borderId="0" xfId="0" applyFont="1" applyProtection="1"/>
    <xf numFmtId="0" fontId="0" fillId="0" borderId="0" xfId="0" applyAlignment="1" applyProtection="1">
      <alignment vertical="top"/>
    </xf>
    <xf numFmtId="0" fontId="6" fillId="0" borderId="0" xfId="0" applyFont="1" applyAlignment="1" applyProtection="1">
      <alignment horizontal="left" vertical="top"/>
    </xf>
    <xf numFmtId="0" fontId="0" fillId="0" borderId="0" xfId="0" applyAlignment="1" applyProtection="1"/>
    <xf numFmtId="0" fontId="0" fillId="0" borderId="2" xfId="0" applyBorder="1" applyAlignment="1" applyProtection="1">
      <alignment horizontal="center"/>
    </xf>
    <xf numFmtId="0" fontId="0" fillId="18" borderId="2" xfId="0" applyFill="1" applyBorder="1" applyAlignment="1" applyProtection="1">
      <alignment horizontal="center" vertical="center"/>
    </xf>
    <xf numFmtId="38" fontId="4" fillId="0" borderId="2" xfId="1" applyFont="1" applyBorder="1" applyAlignment="1" applyProtection="1">
      <alignment horizontal="right" vertical="center"/>
      <protection locked="0"/>
    </xf>
    <xf numFmtId="38" fontId="8" fillId="0" borderId="2" xfId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16" fillId="0" borderId="0" xfId="0" applyFont="1" applyAlignment="1" applyProtection="1">
      <alignment horizontal="center" vertical="center" wrapText="1"/>
    </xf>
    <xf numFmtId="0" fontId="0" fillId="18" borderId="2" xfId="0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right"/>
    </xf>
    <xf numFmtId="0" fontId="4" fillId="21" borderId="0" xfId="0" applyFont="1" applyFill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4" fillId="8" borderId="0" xfId="0" applyFont="1" applyFill="1" applyAlignment="1" applyProtection="1">
      <alignment horizontal="center" vertical="center"/>
    </xf>
    <xf numFmtId="0" fontId="4" fillId="17" borderId="0" xfId="0" applyFont="1" applyFill="1" applyAlignment="1" applyProtection="1">
      <alignment horizontal="center" vertical="center"/>
    </xf>
    <xf numFmtId="0" fontId="4" fillId="13" borderId="0" xfId="0" applyFont="1" applyFill="1" applyAlignment="1" applyProtection="1">
      <alignment horizontal="center" vertical="center"/>
    </xf>
    <xf numFmtId="177" fontId="8" fillId="0" borderId="3" xfId="0" applyNumberFormat="1" applyFont="1" applyBorder="1" applyAlignment="1" applyProtection="1">
      <alignment horizontal="center" vertical="center"/>
    </xf>
    <xf numFmtId="177" fontId="8" fillId="0" borderId="4" xfId="0" applyNumberFormat="1" applyFont="1" applyBorder="1" applyAlignment="1" applyProtection="1">
      <alignment horizontal="center" vertical="center"/>
    </xf>
    <xf numFmtId="0" fontId="13" fillId="2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left"/>
    </xf>
    <xf numFmtId="0" fontId="12" fillId="19" borderId="5" xfId="0" applyFont="1" applyFill="1" applyBorder="1" applyAlignment="1" applyProtection="1">
      <alignment horizontal="center" vertical="center"/>
      <protection locked="0"/>
    </xf>
    <xf numFmtId="0" fontId="12" fillId="19" borderId="6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/>
    </xf>
    <xf numFmtId="177" fontId="4" fillId="0" borderId="2" xfId="1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1">
    <dxf>
      <fill>
        <patternFill patternType="darkGray">
          <bgColor theme="2" tint="-0.499984740745262"/>
        </patternFill>
      </fill>
    </dxf>
  </dxfs>
  <tableStyles count="0" defaultTableStyle="TableStyleMedium9" defaultPivotStyle="PivotStyleLight16"/>
  <colors>
    <mruColors>
      <color rgb="FFCC66FF"/>
      <color rgb="FF0000FF"/>
      <color rgb="FFFF5050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&#30906;&#23450;&#30003;&#21578;&#26360;!A1"/><Relationship Id="rId1" Type="http://schemas.openxmlformats.org/officeDocument/2006/relationships/hyperlink" Target="#&#28304;&#27849;&#24500;&#21454;&#31080;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#&#20837;&#21147;&#12471;&#12540;&#12488;!A1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837;&#21147;&#12471;&#12540;&#12488;!A1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</xdr:row>
      <xdr:rowOff>0</xdr:rowOff>
    </xdr:from>
    <xdr:to>
      <xdr:col>1</xdr:col>
      <xdr:colOff>571500</xdr:colOff>
      <xdr:row>4</xdr:row>
      <xdr:rowOff>142875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8600" y="807720"/>
          <a:ext cx="868680" cy="379095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002060"/>
              </a:solidFill>
            </a:rPr>
            <a:t>入力方法</a:t>
          </a:r>
        </a:p>
      </xdr:txBody>
    </xdr:sp>
    <xdr:clientData/>
  </xdr:twoCellAnchor>
  <xdr:twoCellAnchor>
    <xdr:from>
      <xdr:col>2</xdr:col>
      <xdr:colOff>152401</xdr:colOff>
      <xdr:row>7</xdr:row>
      <xdr:rowOff>85725</xdr:rowOff>
    </xdr:from>
    <xdr:to>
      <xdr:col>3</xdr:col>
      <xdr:colOff>1562101</xdr:colOff>
      <xdr:row>9</xdr:row>
      <xdr:rowOff>238124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1363981" y="1838325"/>
          <a:ext cx="2613660" cy="624839"/>
          <a:chOff x="552450" y="1704975"/>
          <a:chExt cx="2400300" cy="628649"/>
        </a:xfrm>
      </xdr:grpSpPr>
      <xdr:sp macro="" textlink="">
        <xdr:nvSpPr>
          <xdr:cNvPr id="3" name="額縁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552450" y="1704975"/>
            <a:ext cx="1200150" cy="628649"/>
          </a:xfrm>
          <a:prstGeom prst="bevel">
            <a:avLst/>
          </a:prstGeom>
          <a:solidFill>
            <a:schemeClr val="bg1"/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 u="sng">
                <a:solidFill>
                  <a:srgbClr val="0000FF"/>
                </a:solidFill>
              </a:rPr>
              <a:t>源泉徴収票</a:t>
            </a:r>
            <a:endParaRPr kumimoji="1" lang="en-US" altLang="ja-JP" sz="1100" u="sng">
              <a:solidFill>
                <a:srgbClr val="0000FF"/>
              </a:solidFill>
            </a:endParaRPr>
          </a:p>
          <a:p>
            <a:pPr algn="ctr"/>
            <a:r>
              <a:rPr kumimoji="1" lang="ja-JP" altLang="en-US" sz="1050" u="sng">
                <a:solidFill>
                  <a:srgbClr val="0000FF"/>
                </a:solidFill>
              </a:rPr>
              <a:t>をお持ちの方</a:t>
            </a:r>
          </a:p>
        </xdr:txBody>
      </xdr:sp>
      <xdr:sp macro="" textlink="">
        <xdr:nvSpPr>
          <xdr:cNvPr id="4" name="額縁 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1752600" y="1704975"/>
            <a:ext cx="1200150" cy="628649"/>
          </a:xfrm>
          <a:prstGeom prst="bevel">
            <a:avLst/>
          </a:prstGeom>
          <a:solidFill>
            <a:schemeClr val="bg1"/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 u="sng">
                <a:solidFill>
                  <a:srgbClr val="0000FF"/>
                </a:solidFill>
              </a:rPr>
              <a:t>確定申告書</a:t>
            </a:r>
            <a:r>
              <a:rPr kumimoji="1" lang="en-US" altLang="ja-JP" sz="1100" u="sng" baseline="0">
                <a:solidFill>
                  <a:srgbClr val="0000FF"/>
                </a:solidFill>
              </a:rPr>
              <a:t> </a:t>
            </a:r>
          </a:p>
          <a:p>
            <a:pPr algn="ctr"/>
            <a:r>
              <a:rPr kumimoji="1" lang="ja-JP" altLang="en-US" sz="1050" u="sng">
                <a:solidFill>
                  <a:srgbClr val="0000FF"/>
                </a:solidFill>
              </a:rPr>
              <a:t>をお持ちの方</a:t>
            </a:r>
          </a:p>
        </xdr:txBody>
      </xdr:sp>
    </xdr:grpSp>
    <xdr:clientData/>
  </xdr:twoCellAnchor>
  <xdr:twoCellAnchor>
    <xdr:from>
      <xdr:col>5</xdr:col>
      <xdr:colOff>249556</xdr:colOff>
      <xdr:row>21</xdr:row>
      <xdr:rowOff>24764</xdr:rowOff>
    </xdr:from>
    <xdr:to>
      <xdr:col>8</xdr:col>
      <xdr:colOff>312420</xdr:colOff>
      <xdr:row>33</xdr:row>
      <xdr:rowOff>190499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553076" y="5259704"/>
          <a:ext cx="2722244" cy="2947035"/>
        </a:xfrm>
        <a:prstGeom prst="roundRect">
          <a:avLst>
            <a:gd name="adj" fmla="val 13868"/>
          </a:avLst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＊令和８年４月～令和９年３月加入分の試算となっております。年度途中での加入の方は、月割りでの課税となります。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＊年度の途中で４０歳になる方、６５歳になる方は介護分が月割りでの課税となります。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＊年度の途中で７５歳になる方は誕生日月の前月分まで課税となり、後期高齢者医療制度に移行します。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この試算結果はあくまでもシミュレーションとなります。正式な金額は「国民健康保険税納税通知書」でご確認ください。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43543</xdr:colOff>
      <xdr:row>8</xdr:row>
      <xdr:rowOff>50346</xdr:rowOff>
    </xdr:from>
    <xdr:to>
      <xdr:col>7</xdr:col>
      <xdr:colOff>529317</xdr:colOff>
      <xdr:row>51</xdr:row>
      <xdr:rowOff>99801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3" y="1356632"/>
          <a:ext cx="4829174" cy="7070740"/>
        </a:xfrm>
        <a:prstGeom prst="rect">
          <a:avLst/>
        </a:prstGeom>
      </xdr:spPr>
    </xdr:pic>
    <xdr:clientData/>
  </xdr:twoCellAnchor>
  <xdr:twoCellAnchor>
    <xdr:from>
      <xdr:col>3</xdr:col>
      <xdr:colOff>221796</xdr:colOff>
      <xdr:row>14</xdr:row>
      <xdr:rowOff>130629</xdr:rowOff>
    </xdr:from>
    <xdr:to>
      <xdr:col>4</xdr:col>
      <xdr:colOff>500742</xdr:colOff>
      <xdr:row>17</xdr:row>
      <xdr:rowOff>47626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083253" y="2416629"/>
          <a:ext cx="899432" cy="406854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578304</xdr:colOff>
      <xdr:row>19</xdr:row>
      <xdr:rowOff>44903</xdr:rowOff>
    </xdr:from>
    <xdr:to>
      <xdr:col>8</xdr:col>
      <xdr:colOff>389708</xdr:colOff>
      <xdr:row>23</xdr:row>
      <xdr:rowOff>8709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060247" y="3147332"/>
          <a:ext cx="2293347" cy="616948"/>
        </a:xfrm>
        <a:prstGeom prst="borderCallout1">
          <a:avLst>
            <a:gd name="adj1" fmla="val 46905"/>
            <a:gd name="adj2" fmla="val -555"/>
            <a:gd name="adj3" fmla="val -51974"/>
            <a:gd name="adj4" fmla="val -31001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「給与所得控除後の金額」が総所得金額等になります。</a:t>
          </a:r>
        </a:p>
      </xdr:txBody>
    </xdr:sp>
    <xdr:clientData/>
  </xdr:twoCellAnchor>
  <xdr:twoCellAnchor>
    <xdr:from>
      <xdr:col>0</xdr:col>
      <xdr:colOff>21771</xdr:colOff>
      <xdr:row>0</xdr:row>
      <xdr:rowOff>122464</xdr:rowOff>
    </xdr:from>
    <xdr:to>
      <xdr:col>2</xdr:col>
      <xdr:colOff>288472</xdr:colOff>
      <xdr:row>4</xdr:row>
      <xdr:rowOff>74839</xdr:rowOff>
    </xdr:to>
    <xdr:sp macro="" textlink="">
      <xdr:nvSpPr>
        <xdr:cNvPr id="6" name="左矢印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1771" y="122464"/>
          <a:ext cx="1507672" cy="605518"/>
        </a:xfrm>
        <a:prstGeom prst="leftArrow">
          <a:avLst/>
        </a:prstGeom>
        <a:solidFill>
          <a:schemeClr val="bg1"/>
        </a:solidFill>
        <a:ln w="571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入力シートへ戻る</a:t>
          </a:r>
        </a:p>
      </xdr:txBody>
    </xdr:sp>
    <xdr:clientData/>
  </xdr:twoCellAnchor>
  <xdr:twoCellAnchor editAs="oneCell">
    <xdr:from>
      <xdr:col>9</xdr:col>
      <xdr:colOff>139337</xdr:colOff>
      <xdr:row>8</xdr:row>
      <xdr:rowOff>105591</xdr:rowOff>
    </xdr:from>
    <xdr:to>
      <xdr:col>18</xdr:col>
      <xdr:colOff>308882</xdr:colOff>
      <xdr:row>31</xdr:row>
      <xdr:rowOff>69396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3708" y="1411877"/>
          <a:ext cx="5753917" cy="371937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18</xdr:col>
      <xdr:colOff>544286</xdr:colOff>
      <xdr:row>8</xdr:row>
      <xdr:rowOff>64565</xdr:rowOff>
    </xdr:from>
    <xdr:to>
      <xdr:col>25</xdr:col>
      <xdr:colOff>587828</xdr:colOff>
      <xdr:row>37</xdr:row>
      <xdr:rowOff>69350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713029" y="1370851"/>
          <a:ext cx="4386942" cy="4740070"/>
        </a:xfrm>
        <a:prstGeom prst="rect">
          <a:avLst/>
        </a:prstGeom>
      </xdr:spPr>
    </xdr:pic>
    <xdr:clientData/>
  </xdr:twoCellAnchor>
  <xdr:twoCellAnchor>
    <xdr:from>
      <xdr:col>0</xdr:col>
      <xdr:colOff>65314</xdr:colOff>
      <xdr:row>4</xdr:row>
      <xdr:rowOff>152401</xdr:rowOff>
    </xdr:from>
    <xdr:to>
      <xdr:col>1</xdr:col>
      <xdr:colOff>413656</xdr:colOff>
      <xdr:row>8</xdr:row>
      <xdr:rowOff>10886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5314" y="805544"/>
          <a:ext cx="968828" cy="511628"/>
        </a:xfrm>
        <a:prstGeom prst="bracketPair">
          <a:avLst/>
        </a:prstGeom>
        <a:solidFill>
          <a:schemeClr val="bg1"/>
        </a:solidFill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給与</a:t>
          </a:r>
        </a:p>
      </xdr:txBody>
    </xdr:sp>
    <xdr:clientData/>
  </xdr:twoCellAnchor>
  <xdr:twoCellAnchor>
    <xdr:from>
      <xdr:col>9</xdr:col>
      <xdr:colOff>185060</xdr:colOff>
      <xdr:row>4</xdr:row>
      <xdr:rowOff>152402</xdr:rowOff>
    </xdr:from>
    <xdr:to>
      <xdr:col>10</xdr:col>
      <xdr:colOff>555174</xdr:colOff>
      <xdr:row>8</xdr:row>
      <xdr:rowOff>21773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769431" y="805545"/>
          <a:ext cx="990600" cy="522514"/>
        </a:xfrm>
        <a:prstGeom prst="bracketPair">
          <a:avLst/>
        </a:prstGeom>
        <a:solidFill>
          <a:schemeClr val="bg1"/>
        </a:solidFill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年金</a:t>
          </a:r>
        </a:p>
      </xdr:txBody>
    </xdr:sp>
    <xdr:clientData/>
  </xdr:twoCellAnchor>
  <xdr:twoCellAnchor>
    <xdr:from>
      <xdr:col>11</xdr:col>
      <xdr:colOff>395288</xdr:colOff>
      <xdr:row>12</xdr:row>
      <xdr:rowOff>146276</xdr:rowOff>
    </xdr:from>
    <xdr:to>
      <xdr:col>15</xdr:col>
      <xdr:colOff>8164</xdr:colOff>
      <xdr:row>18</xdr:row>
      <xdr:rowOff>31569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220631" y="2105705"/>
          <a:ext cx="2094819" cy="865007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609601</xdr:colOff>
      <xdr:row>21</xdr:row>
      <xdr:rowOff>117118</xdr:rowOff>
    </xdr:from>
    <xdr:to>
      <xdr:col>18</xdr:col>
      <xdr:colOff>88176</xdr:colOff>
      <xdr:row>27</xdr:row>
      <xdr:rowOff>76201</xdr:rowOff>
    </xdr:to>
    <xdr:sp macro="" textlink="">
      <xdr:nvSpPr>
        <xdr:cNvPr id="14" name="線吹き出し 1 (枠付き)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675915" y="3546118"/>
          <a:ext cx="2581004" cy="938797"/>
        </a:xfrm>
        <a:prstGeom prst="borderCallout1">
          <a:avLst>
            <a:gd name="adj1" fmla="val 28634"/>
            <a:gd name="adj2" fmla="val -618"/>
            <a:gd name="adj3" fmla="val -58575"/>
            <a:gd name="adj4" fmla="val -37545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あ</a:t>
          </a:r>
          <a:r>
            <a:rPr kumimoji="1" lang="ja-JP" altLang="en-US" sz="1200">
              <a:solidFill>
                <a:srgbClr val="FF0000"/>
              </a:solidFill>
            </a:rPr>
            <a:t>「支払金額」は総所得金額等ではなく、収入金額になります。右の表を参考に、収入金額を合計所得金額（総所得金額等）に換算してください。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71717</xdr:colOff>
      <xdr:row>2</xdr:row>
      <xdr:rowOff>121504</xdr:rowOff>
    </xdr:from>
    <xdr:to>
      <xdr:col>8</xdr:col>
      <xdr:colOff>194181</xdr:colOff>
      <xdr:row>49</xdr:row>
      <xdr:rowOff>50348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17" y="462163"/>
          <a:ext cx="5070982" cy="7934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2158</xdr:colOff>
      <xdr:row>32</xdr:row>
      <xdr:rowOff>50018</xdr:rowOff>
    </xdr:from>
    <xdr:to>
      <xdr:col>4</xdr:col>
      <xdr:colOff>174781</xdr:colOff>
      <xdr:row>33</xdr:row>
      <xdr:rowOff>79391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231868" y="5431315"/>
          <a:ext cx="1402334" cy="197538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48563</xdr:colOff>
      <xdr:row>27</xdr:row>
      <xdr:rowOff>119837</xdr:rowOff>
    </xdr:from>
    <xdr:to>
      <xdr:col>8</xdr:col>
      <xdr:colOff>436180</xdr:colOff>
      <xdr:row>31</xdr:row>
      <xdr:rowOff>118396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122839" y="4660306"/>
          <a:ext cx="2232182" cy="671221"/>
        </a:xfrm>
        <a:prstGeom prst="borderCallout1">
          <a:avLst>
            <a:gd name="adj1" fmla="val 31250"/>
            <a:gd name="adj2" fmla="val -34"/>
            <a:gd name="adj3" fmla="val 112500"/>
            <a:gd name="adj4" fmla="val -38333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「確定申告書第一表⑫」が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総所得金額等になります。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70597</xdr:colOff>
      <xdr:row>0</xdr:row>
      <xdr:rowOff>24094</xdr:rowOff>
    </xdr:from>
    <xdr:to>
      <xdr:col>2</xdr:col>
      <xdr:colOff>358589</xdr:colOff>
      <xdr:row>3</xdr:row>
      <xdr:rowOff>62754</xdr:rowOff>
    </xdr:to>
    <xdr:sp macro="" textlink="">
      <xdr:nvSpPr>
        <xdr:cNvPr id="11" name="左矢印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70597" y="24094"/>
          <a:ext cx="1525121" cy="549648"/>
        </a:xfrm>
        <a:prstGeom prst="leftArrow">
          <a:avLst/>
        </a:prstGeom>
        <a:solidFill>
          <a:schemeClr val="bg1"/>
        </a:solidFill>
        <a:ln w="571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入力シートへ戻る</a:t>
          </a:r>
        </a:p>
      </xdr:txBody>
    </xdr:sp>
    <xdr:clientData/>
  </xdr:twoCellAnchor>
  <xdr:twoCellAnchor>
    <xdr:from>
      <xdr:col>4</xdr:col>
      <xdr:colOff>600016</xdr:colOff>
      <xdr:row>32</xdr:row>
      <xdr:rowOff>76664</xdr:rowOff>
    </xdr:from>
    <xdr:to>
      <xdr:col>8</xdr:col>
      <xdr:colOff>564159</xdr:colOff>
      <xdr:row>42</xdr:row>
      <xdr:rowOff>67700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059437" y="5457961"/>
          <a:ext cx="2423563" cy="1672691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なお、分離課税所得（配当・譲渡所得等）も国民健康保険税の算定対象所得に含まれます。</a:t>
          </a:r>
          <a:endParaRPr kumimoji="1" lang="en-US" altLang="ja-JP" sz="1100"/>
        </a:p>
        <a:p>
          <a:r>
            <a:rPr kumimoji="1" lang="ja-JP" altLang="en-US" sz="1100"/>
            <a:t>この試算シートでは、分離課税所得について対応していませんので、</a:t>
          </a:r>
          <a:r>
            <a:rPr kumimoji="1" lang="ja-JP" altLang="en-US" sz="1100" b="1" u="sng">
              <a:solidFill>
                <a:srgbClr val="FF0000"/>
              </a:solidFill>
            </a:rPr>
            <a:t>分離課税所得のある方は、お手元に確定申告書をご用意の上、保険年金課 国保賦課担当までお問い合わせください。</a:t>
          </a:r>
        </a:p>
      </xdr:txBody>
    </xdr:sp>
    <xdr:clientData/>
  </xdr:twoCellAnchor>
  <xdr:twoCellAnchor>
    <xdr:from>
      <xdr:col>4</xdr:col>
      <xdr:colOff>409575</xdr:colOff>
      <xdr:row>8</xdr:row>
      <xdr:rowOff>0</xdr:rowOff>
    </xdr:from>
    <xdr:to>
      <xdr:col>14</xdr:col>
      <xdr:colOff>85725</xdr:colOff>
      <xdr:row>48</xdr:row>
      <xdr:rowOff>57150</xdr:rowOff>
    </xdr:to>
    <xdr:sp macro="" textlink="">
      <xdr:nvSpPr>
        <xdr:cNvPr id="6147" name="AutoShape 3">
          <a:extLst>
            <a:ext uri="{FF2B5EF4-FFF2-40B4-BE49-F238E27FC236}">
              <a16:creationId xmlns:a16="http://schemas.microsoft.com/office/drawing/2014/main" id="{00000000-0008-0000-0200-00000318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2883834" y="1362635"/>
          <a:ext cx="5861797" cy="6870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workbookViewId="0">
      <selection activeCell="C13" sqref="C13"/>
    </sheetView>
  </sheetViews>
  <sheetFormatPr defaultColWidth="7.6640625" defaultRowHeight="18.75" customHeight="1" x14ac:dyDescent="0.2"/>
  <cols>
    <col min="1" max="1" width="7.6640625" style="75"/>
    <col min="2" max="2" width="10" style="75" customWidth="1"/>
    <col min="3" max="3" width="18.44140625" style="76" customWidth="1"/>
    <col min="4" max="4" width="21.88671875" style="76" customWidth="1"/>
    <col min="5" max="5" width="19.33203125" style="76" customWidth="1"/>
    <col min="6" max="6" width="10.109375" style="75" customWidth="1"/>
    <col min="7" max="10" width="14.33203125" style="75" customWidth="1"/>
    <col min="11" max="11" width="16.21875" style="75" customWidth="1"/>
    <col min="12" max="12" width="8.109375" style="75" bestFit="1" customWidth="1"/>
    <col min="13" max="16384" width="7.6640625" style="75"/>
  </cols>
  <sheetData>
    <row r="1" spans="1:11" ht="34.5" customHeight="1" x14ac:dyDescent="0.2">
      <c r="A1" s="123" t="s">
        <v>81</v>
      </c>
      <c r="B1" s="123"/>
      <c r="C1" s="123"/>
      <c r="D1" s="123"/>
      <c r="E1" s="123"/>
      <c r="F1" s="123"/>
      <c r="H1" s="98"/>
      <c r="I1" s="116"/>
      <c r="J1" s="117"/>
      <c r="K1" s="117"/>
    </row>
    <row r="2" spans="1:11" ht="18.75" customHeight="1" x14ac:dyDescent="0.2">
      <c r="A2" s="74" t="s">
        <v>77</v>
      </c>
      <c r="H2" s="98"/>
      <c r="I2" s="108"/>
      <c r="J2" s="109"/>
      <c r="K2" s="109"/>
    </row>
    <row r="3" spans="1:11" ht="11.25" customHeight="1" x14ac:dyDescent="0.2">
      <c r="A3" s="77"/>
      <c r="H3" s="98"/>
      <c r="I3" s="108"/>
      <c r="J3" s="109"/>
      <c r="K3" s="109"/>
    </row>
    <row r="4" spans="1:11" ht="18.75" customHeight="1" x14ac:dyDescent="0.2">
      <c r="A4" s="77"/>
      <c r="C4" s="78" t="s">
        <v>57</v>
      </c>
      <c r="H4" s="98"/>
      <c r="I4" s="108"/>
      <c r="J4" s="109"/>
      <c r="K4" s="109"/>
    </row>
    <row r="5" spans="1:11" ht="18.75" customHeight="1" x14ac:dyDescent="0.2">
      <c r="A5" s="77"/>
      <c r="C5" s="78" t="s">
        <v>58</v>
      </c>
      <c r="H5" s="98"/>
      <c r="I5" s="108"/>
      <c r="J5" s="109"/>
      <c r="K5" s="109"/>
    </row>
    <row r="6" spans="1:11" ht="18.75" customHeight="1" x14ac:dyDescent="0.2">
      <c r="A6" s="77"/>
      <c r="C6" s="78" t="s">
        <v>79</v>
      </c>
      <c r="H6" s="98"/>
      <c r="I6" s="110"/>
      <c r="J6" s="111"/>
      <c r="K6" s="111"/>
    </row>
    <row r="7" spans="1:11" ht="18.75" customHeight="1" x14ac:dyDescent="0.2">
      <c r="A7" s="77"/>
      <c r="B7" s="79"/>
      <c r="C7" s="80" t="s">
        <v>82</v>
      </c>
      <c r="H7" s="98"/>
      <c r="I7" s="108"/>
      <c r="J7" s="109"/>
      <c r="K7" s="109"/>
    </row>
    <row r="8" spans="1:11" ht="18.75" customHeight="1" x14ac:dyDescent="0.2">
      <c r="A8" s="77"/>
      <c r="H8" s="98"/>
      <c r="I8" s="108"/>
      <c r="J8" s="109"/>
      <c r="K8" s="109"/>
    </row>
    <row r="9" spans="1:11" ht="18.75" customHeight="1" x14ac:dyDescent="0.2">
      <c r="A9" s="77"/>
      <c r="H9" s="98"/>
      <c r="I9" s="108"/>
      <c r="J9" s="109"/>
      <c r="K9" s="109"/>
    </row>
    <row r="10" spans="1:11" ht="18.75" customHeight="1" x14ac:dyDescent="0.2">
      <c r="A10" s="81"/>
      <c r="H10" s="98"/>
      <c r="I10" s="108"/>
      <c r="J10" s="109"/>
      <c r="K10" s="109"/>
    </row>
    <row r="11" spans="1:11" ht="15" customHeight="1" x14ac:dyDescent="0.2">
      <c r="A11" s="81"/>
      <c r="H11" s="98"/>
      <c r="I11" s="108"/>
      <c r="J11" s="109"/>
      <c r="K11" s="109"/>
    </row>
    <row r="12" spans="1:11" ht="30" customHeight="1" x14ac:dyDescent="0.2">
      <c r="B12" s="82" t="s">
        <v>56</v>
      </c>
      <c r="C12" s="83" t="s">
        <v>59</v>
      </c>
      <c r="D12" s="84" t="s">
        <v>83</v>
      </c>
      <c r="E12" s="85" t="s">
        <v>63</v>
      </c>
    </row>
    <row r="13" spans="1:11" ht="24" customHeight="1" x14ac:dyDescent="0.2">
      <c r="B13" s="86">
        <v>1</v>
      </c>
      <c r="C13" s="73"/>
      <c r="D13" s="106"/>
      <c r="E13" s="128">
        <f>MAX(D13-430000,0)</f>
        <v>0</v>
      </c>
    </row>
    <row r="14" spans="1:11" ht="24" customHeight="1" x14ac:dyDescent="0.2">
      <c r="B14" s="86">
        <v>2</v>
      </c>
      <c r="C14" s="73"/>
      <c r="D14" s="105"/>
      <c r="E14" s="128">
        <f t="shared" ref="E14:E19" si="0">MAX(D14-430000,0)</f>
        <v>0</v>
      </c>
    </row>
    <row r="15" spans="1:11" ht="24" customHeight="1" x14ac:dyDescent="0.2">
      <c r="B15" s="86">
        <v>3</v>
      </c>
      <c r="C15" s="73"/>
      <c r="D15" s="105"/>
      <c r="E15" s="128">
        <f t="shared" si="0"/>
        <v>0</v>
      </c>
    </row>
    <row r="16" spans="1:11" ht="24" customHeight="1" x14ac:dyDescent="0.2">
      <c r="B16" s="86">
        <v>4</v>
      </c>
      <c r="C16" s="73"/>
      <c r="D16" s="105"/>
      <c r="E16" s="128">
        <f t="shared" si="0"/>
        <v>0</v>
      </c>
    </row>
    <row r="17" spans="2:7" ht="24" customHeight="1" x14ac:dyDescent="0.2">
      <c r="B17" s="86">
        <v>5</v>
      </c>
      <c r="C17" s="73"/>
      <c r="D17" s="105"/>
      <c r="E17" s="128">
        <f t="shared" si="0"/>
        <v>0</v>
      </c>
    </row>
    <row r="18" spans="2:7" ht="24" customHeight="1" x14ac:dyDescent="0.2">
      <c r="B18" s="86">
        <v>6</v>
      </c>
      <c r="C18" s="73"/>
      <c r="D18" s="105"/>
      <c r="E18" s="128">
        <f t="shared" si="0"/>
        <v>0</v>
      </c>
    </row>
    <row r="19" spans="2:7" ht="24" customHeight="1" x14ac:dyDescent="0.2">
      <c r="B19" s="86">
        <v>7</v>
      </c>
      <c r="C19" s="73"/>
      <c r="D19" s="105"/>
      <c r="E19" s="128">
        <f t="shared" si="0"/>
        <v>0</v>
      </c>
    </row>
    <row r="20" spans="2:7" ht="9" customHeight="1" x14ac:dyDescent="0.2"/>
    <row r="21" spans="2:7" ht="15" customHeight="1" thickBot="1" x14ac:dyDescent="0.25">
      <c r="B21" s="118" t="s">
        <v>55</v>
      </c>
      <c r="C21" s="118"/>
      <c r="E21" s="75"/>
    </row>
    <row r="22" spans="2:7" ht="15" customHeight="1" thickBot="1" x14ac:dyDescent="0.25">
      <c r="B22" s="87" t="s">
        <v>48</v>
      </c>
      <c r="C22" s="88">
        <f>SUM(E13:E19)*0.08</f>
        <v>0</v>
      </c>
      <c r="E22" s="89" t="s">
        <v>53</v>
      </c>
      <c r="F22" s="90"/>
      <c r="G22" s="99"/>
    </row>
    <row r="23" spans="2:7" ht="18.75" customHeight="1" x14ac:dyDescent="0.2">
      <c r="B23" s="87" t="s">
        <v>49</v>
      </c>
      <c r="C23" s="76">
        <f>COUNTIF($C$13:$C$19,"&lt;&gt;")*31800-(15900*D27)</f>
        <v>0</v>
      </c>
      <c r="E23" s="121">
        <f>(C24+C29+C34+C39)</f>
        <v>0</v>
      </c>
      <c r="F23" s="91"/>
      <c r="G23" s="100"/>
    </row>
    <row r="24" spans="2:7" ht="28.5" customHeight="1" thickBot="1" x14ac:dyDescent="0.25">
      <c r="B24" s="92" t="s">
        <v>60</v>
      </c>
      <c r="C24" s="93">
        <f>IF($C$22+$C$23&gt;=670000,670000,ROUNDDOWN($C$22+$C$23,-2))</f>
        <v>0</v>
      </c>
      <c r="D24" s="94"/>
      <c r="E24" s="122"/>
      <c r="F24" s="91"/>
    </row>
    <row r="25" spans="2:7" ht="18.75" customHeight="1" x14ac:dyDescent="0.2">
      <c r="B25" s="95"/>
      <c r="C25" s="101" t="s">
        <v>64</v>
      </c>
      <c r="E25" s="95"/>
    </row>
    <row r="26" spans="2:7" ht="15" customHeight="1" thickBot="1" x14ac:dyDescent="0.25">
      <c r="B26" s="119" t="s">
        <v>50</v>
      </c>
      <c r="C26" s="119"/>
      <c r="D26" s="124" t="s">
        <v>78</v>
      </c>
      <c r="E26" s="124"/>
    </row>
    <row r="27" spans="2:7" ht="15" customHeight="1" thickTop="1" x14ac:dyDescent="0.2">
      <c r="B27" s="87" t="s">
        <v>48</v>
      </c>
      <c r="C27" s="88">
        <f>SUM($E$13:$E$19)*0.016</f>
        <v>0</v>
      </c>
      <c r="D27" s="125"/>
      <c r="E27" s="127" t="s">
        <v>76</v>
      </c>
    </row>
    <row r="28" spans="2:7" ht="15" customHeight="1" thickBot="1" x14ac:dyDescent="0.25">
      <c r="B28" s="87" t="s">
        <v>49</v>
      </c>
      <c r="C28" s="76">
        <f>COUNTIF($C$13:$C$19,"&lt;&gt;")*9500-(4750*D27)</f>
        <v>0</v>
      </c>
      <c r="D28" s="126"/>
      <c r="E28" s="127"/>
    </row>
    <row r="29" spans="2:7" ht="30" customHeight="1" thickTop="1" x14ac:dyDescent="0.2">
      <c r="B29" s="96" t="s">
        <v>61</v>
      </c>
      <c r="C29" s="93">
        <f>IF($C$27+$C$28&gt;=260000,260000,ROUNDDOWN($C$27+$C$28,-2))</f>
        <v>0</v>
      </c>
      <c r="D29" s="107"/>
      <c r="E29" s="97"/>
    </row>
    <row r="30" spans="2:7" ht="18.75" customHeight="1" x14ac:dyDescent="0.2">
      <c r="B30" s="95"/>
      <c r="C30" s="101" t="s">
        <v>64</v>
      </c>
    </row>
    <row r="31" spans="2:7" ht="15" customHeight="1" x14ac:dyDescent="0.2">
      <c r="B31" s="120" t="s">
        <v>54</v>
      </c>
      <c r="C31" s="120"/>
    </row>
    <row r="32" spans="2:7" ht="15" customHeight="1" x14ac:dyDescent="0.2">
      <c r="B32" s="87" t="s">
        <v>48</v>
      </c>
      <c r="C32" s="76">
        <f>SUMIF(C13:C19,"４０歳～６４歳",E13:E19)*0.0142</f>
        <v>0</v>
      </c>
    </row>
    <row r="33" spans="2:5" ht="15" customHeight="1" x14ac:dyDescent="0.2">
      <c r="B33" s="87" t="s">
        <v>49</v>
      </c>
      <c r="C33" s="76">
        <f>COUNTIF($C$13:$C$19,"４０歳～６４歳")*12500</f>
        <v>0</v>
      </c>
    </row>
    <row r="34" spans="2:5" ht="30" customHeight="1" x14ac:dyDescent="0.2">
      <c r="B34" s="96" t="s">
        <v>62</v>
      </c>
      <c r="C34" s="93">
        <f>IF($C$32+$C$33&gt;=170000,170000,ROUNDDOWN($C$32+$C$33,-2))</f>
        <v>0</v>
      </c>
      <c r="D34" s="94"/>
    </row>
    <row r="35" spans="2:5" ht="18.600000000000001" customHeight="1" x14ac:dyDescent="0.2">
      <c r="C35" s="101" t="s">
        <v>64</v>
      </c>
    </row>
    <row r="36" spans="2:5" ht="18.600000000000001" customHeight="1" x14ac:dyDescent="0.2">
      <c r="B36" s="115" t="s">
        <v>80</v>
      </c>
      <c r="C36" s="115"/>
    </row>
    <row r="37" spans="2:5" ht="18.600000000000001" customHeight="1" x14ac:dyDescent="0.2">
      <c r="B37" s="87" t="s">
        <v>48</v>
      </c>
      <c r="C37" s="76">
        <f>SUM($E$13:$E$19)*0.0027</f>
        <v>0</v>
      </c>
    </row>
    <row r="38" spans="2:5" ht="18.600000000000001" customHeight="1" x14ac:dyDescent="0.2">
      <c r="B38" s="87" t="s">
        <v>49</v>
      </c>
      <c r="C38" s="76">
        <f>(COUNTIF($C$13:$C$19,"１８歳～３９歳")+COUNTIF($C$13:$C$19,"４０歳～６４歳")+COUNTIF($C$13:$C$19,"６５歳～"))*1760</f>
        <v>0</v>
      </c>
    </row>
    <row r="39" spans="2:5" ht="27" customHeight="1" x14ac:dyDescent="0.2">
      <c r="B39" s="112" t="s">
        <v>84</v>
      </c>
      <c r="C39" s="93">
        <f>IF($C$37+$C$38&gt;=30000,30000,ROUNDDOWN($C$37+$C$38,-2))</f>
        <v>0</v>
      </c>
    </row>
    <row r="40" spans="2:5" ht="25.2" customHeight="1" x14ac:dyDescent="0.2">
      <c r="C40" s="101" t="s">
        <v>64</v>
      </c>
    </row>
    <row r="41" spans="2:5" ht="18.75" customHeight="1" x14ac:dyDescent="0.2">
      <c r="C41" s="100" t="s">
        <v>67</v>
      </c>
      <c r="D41" s="102"/>
    </row>
    <row r="42" spans="2:5" ht="18.75" customHeight="1" x14ac:dyDescent="0.2">
      <c r="C42" s="113" t="s">
        <v>66</v>
      </c>
      <c r="D42" s="113"/>
      <c r="E42" s="104" t="s">
        <v>65</v>
      </c>
    </row>
    <row r="43" spans="2:5" ht="18.75" customHeight="1" x14ac:dyDescent="0.2">
      <c r="C43" s="114" t="s">
        <v>73</v>
      </c>
      <c r="D43" s="114"/>
      <c r="E43" s="103" t="s">
        <v>68</v>
      </c>
    </row>
    <row r="44" spans="2:5" ht="18.75" customHeight="1" x14ac:dyDescent="0.2">
      <c r="C44" s="114" t="s">
        <v>72</v>
      </c>
      <c r="D44" s="114"/>
      <c r="E44" s="103" t="s">
        <v>69</v>
      </c>
    </row>
    <row r="45" spans="2:5" ht="18.75" customHeight="1" x14ac:dyDescent="0.2">
      <c r="C45" s="114" t="s">
        <v>74</v>
      </c>
      <c r="D45" s="114"/>
      <c r="E45" s="103" t="s">
        <v>70</v>
      </c>
    </row>
    <row r="46" spans="2:5" ht="18.75" customHeight="1" x14ac:dyDescent="0.2">
      <c r="C46" s="114" t="s">
        <v>75</v>
      </c>
      <c r="D46" s="114"/>
      <c r="E46" s="103" t="s">
        <v>71</v>
      </c>
    </row>
  </sheetData>
  <sheetProtection algorithmName="SHA-512" hashValue="U/8VMS38llUtMnaLqtOrBr9iGbYEl88vym7FAdd/5jc40yZ6RusxpCjTqY5NWOWNI8cbQKOKmxu1dH49xgSu5g==" saltValue="7GOmBXTX1+q6yMGIiYA5/g==" spinCount="100000" sheet="1" selectLockedCells="1"/>
  <mergeCells count="15">
    <mergeCell ref="B36:C36"/>
    <mergeCell ref="I1:K1"/>
    <mergeCell ref="B21:C21"/>
    <mergeCell ref="B26:C26"/>
    <mergeCell ref="B31:C31"/>
    <mergeCell ref="E23:E24"/>
    <mergeCell ref="A1:F1"/>
    <mergeCell ref="D26:E26"/>
    <mergeCell ref="D27:D28"/>
    <mergeCell ref="E27:E28"/>
    <mergeCell ref="C42:D42"/>
    <mergeCell ref="C43:D43"/>
    <mergeCell ref="C44:D44"/>
    <mergeCell ref="C45:D45"/>
    <mergeCell ref="C46:D46"/>
  </mergeCells>
  <phoneticPr fontId="2"/>
  <conditionalFormatting sqref="D13:E19">
    <cfRule type="expression" dxfId="0" priority="1">
      <formula>$C13=""</formula>
    </cfRule>
  </conditionalFormatting>
  <dataValidations xWindow="513" yWindow="437" count="1">
    <dataValidation type="list" errorStyle="warning" imeMode="on" allowBlank="1" showInputMessage="1" showErrorMessage="1" errorTitle="数字を入力してください" prompt="加入していない場合は、何も入力しないでください。" sqref="C13:C19" xr:uid="{00000000-0002-0000-0000-000000000000}">
      <formula1>"～１７歳,１８歳～３９歳,４０歳～６４歳,６５歳～"</formula1>
    </dataValidation>
  </dataValidations>
  <pageMargins left="0.25" right="0.25" top="0.75" bottom="0.75" header="0.3" footer="0.3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0" zoomScaleNormal="70" workbookViewId="0">
      <selection sqref="A1:XFD1048576"/>
    </sheetView>
  </sheetViews>
  <sheetFormatPr defaultColWidth="9" defaultRowHeight="13.2" x14ac:dyDescent="0.2"/>
  <cols>
    <col min="1" max="16384" width="9" style="75"/>
  </cols>
  <sheetData/>
  <sheetProtection algorithmName="SHA-512" hashValue="2NKJcUrmOsqLcGgGgdSQSbbvYY5v0rL16ha5VVHXDScMN1jtyzQgHcLw6D3eJSn2DjlvWXEPAMpSv1XSQfSsEw==" saltValue="f2RBQEHTeZTxeei0sap29Q==" spinCount="100000" sheet="1" selectLockedCells="1"/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70" zoomScaleNormal="70" workbookViewId="0">
      <selection sqref="A1:XFD1048576"/>
    </sheetView>
  </sheetViews>
  <sheetFormatPr defaultColWidth="9" defaultRowHeight="13.2" x14ac:dyDescent="0.2"/>
  <cols>
    <col min="1" max="16384" width="9" style="75"/>
  </cols>
  <sheetData/>
  <sheetProtection algorithmName="SHA-512" hashValue="/xzec+rqbcwnOghGFP1v9iUG3fY6CqBcj7rykPINNV+B24zvRdpQlN7YiepBWdqDnNH/2nHJkYcGHLu14Ke9oA==" saltValue="Ic1X6RHSCPUKxOaVqHsR3A==" spinCount="100000" sheet="1" selectLockedCells="1"/>
  <phoneticPr fontId="2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workbookViewId="0">
      <selection activeCell="D19" sqref="D19"/>
    </sheetView>
  </sheetViews>
  <sheetFormatPr defaultColWidth="9" defaultRowHeight="13.2" x14ac:dyDescent="0.2"/>
  <cols>
    <col min="1" max="1" width="12.44140625" style="1" customWidth="1"/>
    <col min="2" max="2" width="10.21875" style="1" customWidth="1"/>
    <col min="3" max="3" width="2.44140625" style="1" bestFit="1" customWidth="1"/>
    <col min="4" max="4" width="11.21875" style="1" customWidth="1"/>
    <col min="5" max="5" width="2.44140625" style="1" bestFit="1" customWidth="1"/>
    <col min="6" max="6" width="11.21875" style="1" customWidth="1"/>
    <col min="7" max="7" width="2.44140625" style="19" bestFit="1" customWidth="1"/>
    <col min="8" max="8" width="11.21875" style="19" customWidth="1"/>
    <col min="9" max="9" width="2.44140625" style="19" bestFit="1" customWidth="1"/>
    <col min="10" max="10" width="11.21875" style="19" customWidth="1"/>
    <col min="11" max="11" width="2.44140625" style="19" bestFit="1" customWidth="1"/>
    <col min="12" max="12" width="12.88671875" style="19" customWidth="1"/>
    <col min="13" max="13" width="21.88671875" style="1" customWidth="1"/>
    <col min="14" max="14" width="19.109375" style="1" customWidth="1"/>
    <col min="15" max="16384" width="9" style="1"/>
  </cols>
  <sheetData>
    <row r="1" spans="1:14" ht="13.8" thickBot="1" x14ac:dyDescent="0.25">
      <c r="A1" s="13" t="s">
        <v>1</v>
      </c>
      <c r="B1" s="16" t="s">
        <v>2</v>
      </c>
    </row>
    <row r="2" spans="1:14" ht="13.8" thickBot="1" x14ac:dyDescent="0.25">
      <c r="A2" s="17" t="e">
        <f>IF(入力シート!#REF!="有",入力シート!#REF!,)</f>
        <v>#REF!</v>
      </c>
      <c r="B2" s="16">
        <f>SUM(D9:D19)</f>
        <v>0</v>
      </c>
      <c r="C2" s="2"/>
    </row>
    <row r="3" spans="1:14" x14ac:dyDescent="0.2">
      <c r="B3" s="2"/>
      <c r="C3" s="2"/>
    </row>
    <row r="4" spans="1:14" x14ac:dyDescent="0.2">
      <c r="A4" s="10" t="s">
        <v>1</v>
      </c>
      <c r="B4" s="18" t="s">
        <v>2</v>
      </c>
      <c r="C4" s="2"/>
    </row>
    <row r="5" spans="1:14" x14ac:dyDescent="0.2">
      <c r="A5" s="18" t="e">
        <f>IF(入力シート!#REF!="有",入力シート!#REF!,)</f>
        <v>#REF!</v>
      </c>
      <c r="B5" s="18">
        <f>SUM(F9:F19)</f>
        <v>0</v>
      </c>
      <c r="C5" s="2"/>
      <c r="M5" s="1" t="s">
        <v>0</v>
      </c>
      <c r="N5" s="1" t="s">
        <v>0</v>
      </c>
    </row>
    <row r="6" spans="1:14" x14ac:dyDescent="0.2">
      <c r="M6" s="3" t="s">
        <v>6</v>
      </c>
      <c r="N6" s="4" t="s">
        <v>7</v>
      </c>
    </row>
    <row r="7" spans="1:14" x14ac:dyDescent="0.2">
      <c r="A7" s="20" t="s">
        <v>1</v>
      </c>
      <c r="B7" s="23" t="s">
        <v>2</v>
      </c>
      <c r="M7" s="9" t="s">
        <v>0</v>
      </c>
      <c r="N7" s="9" t="s">
        <v>0</v>
      </c>
    </row>
    <row r="8" spans="1:14" x14ac:dyDescent="0.2">
      <c r="A8" s="23" t="e">
        <f>IF(入力シート!#REF!="有",入力シート!#REF!,)</f>
        <v>#REF!</v>
      </c>
      <c r="B8" s="23">
        <f>SUM(H9:H19)</f>
        <v>0</v>
      </c>
      <c r="M8" s="9" t="s">
        <v>8</v>
      </c>
      <c r="N8" s="9" t="s">
        <v>9</v>
      </c>
    </row>
    <row r="9" spans="1:14" x14ac:dyDescent="0.2">
      <c r="C9" s="13">
        <f>DCOUNT($A$1:$A$2,"収入金額",$M5:$N6)</f>
        <v>0</v>
      </c>
      <c r="D9" s="13" t="str">
        <f>IF(C9=1,$A$2,"")</f>
        <v/>
      </c>
      <c r="E9" s="10">
        <f>DCOUNT($A$4:$A$5,"収入金額",$M5:$N6)</f>
        <v>0</v>
      </c>
      <c r="F9" s="10" t="str">
        <f>IF(E9=1,$A$5,"")</f>
        <v/>
      </c>
      <c r="G9" s="20">
        <f>DCOUNT($A$7:$A$8,"収入金額",$M5:$N6)</f>
        <v>0</v>
      </c>
      <c r="H9" s="20" t="str">
        <f>IF(G9=1,$A$8,"")</f>
        <v/>
      </c>
      <c r="I9" s="24">
        <f>DCOUNT($A$10:$A$11,"収入金額",$M5:$N6)</f>
        <v>0</v>
      </c>
      <c r="J9" s="24" t="str">
        <f>IF(I9=1,$A$11,"")</f>
        <v/>
      </c>
      <c r="K9" s="58">
        <f>DCOUNT($A$10:$A$11,"収入金額",$M5:$N6)</f>
        <v>0</v>
      </c>
      <c r="L9" s="58" t="str">
        <f>IF(K9=1,$A$14,"")</f>
        <v/>
      </c>
      <c r="M9" s="4" t="s">
        <v>0</v>
      </c>
      <c r="N9" s="4" t="s">
        <v>0</v>
      </c>
    </row>
    <row r="10" spans="1:14" x14ac:dyDescent="0.2">
      <c r="A10" s="24" t="s">
        <v>1</v>
      </c>
      <c r="B10" s="25" t="s">
        <v>2</v>
      </c>
      <c r="C10" s="13">
        <f>DCOUNT($A$1:$A$2,"収入金額",$M7:$N8)</f>
        <v>0</v>
      </c>
      <c r="D10" s="13" t="str">
        <f>IF(C10=1,$A$2-650000,"")</f>
        <v/>
      </c>
      <c r="E10" s="10">
        <f>DCOUNT($A$4:$A$5,"収入金額",$M7:$N8)</f>
        <v>0</v>
      </c>
      <c r="F10" s="10" t="str">
        <f>IF(E10=1,$A$5-650000,"")</f>
        <v/>
      </c>
      <c r="G10" s="20">
        <f>DCOUNT($A$7:$A$8,"収入金額",$M7:$N8)</f>
        <v>0</v>
      </c>
      <c r="H10" s="20" t="str">
        <f>IF(G10=1,$A$8-650000,"")</f>
        <v/>
      </c>
      <c r="I10" s="24">
        <f>DCOUNT($A$10:$A$11,"収入金額",$M7:$N8)</f>
        <v>0</v>
      </c>
      <c r="J10" s="24" t="str">
        <f>IF(I10=1,$A$11-650000,"")</f>
        <v/>
      </c>
      <c r="K10" s="58">
        <f>DCOUNT($A$13:$A$14,"収入金額",$M7:$N8)</f>
        <v>0</v>
      </c>
      <c r="L10" s="58" t="str">
        <f>IF(K10=1,$A$14-650000,"")</f>
        <v/>
      </c>
      <c r="M10" s="4" t="s">
        <v>10</v>
      </c>
      <c r="N10" s="4" t="s">
        <v>42</v>
      </c>
    </row>
    <row r="11" spans="1:14" x14ac:dyDescent="0.2">
      <c r="A11" s="25" t="e">
        <f>IF(入力シート!#REF!="有",入力シート!#REF!,)</f>
        <v>#REF!</v>
      </c>
      <c r="B11" s="25">
        <f>SUM(J9:J19)</f>
        <v>0</v>
      </c>
      <c r="C11" s="13">
        <f>DCOUNT($A$1:$A$2,"収入金額",M9:N10)</f>
        <v>0</v>
      </c>
      <c r="D11" s="13" t="str">
        <f>IF(C11=1,969000,"")</f>
        <v/>
      </c>
      <c r="E11" s="10">
        <f>DCOUNT($A$4:$A$5,"収入金額",M9:N10)</f>
        <v>0</v>
      </c>
      <c r="F11" s="10" t="str">
        <f>IF(E11=1,969000,"")</f>
        <v/>
      </c>
      <c r="G11" s="20">
        <f>DCOUNT($A$7:$A$8,"収入金額",M9:N10)</f>
        <v>0</v>
      </c>
      <c r="H11" s="20" t="str">
        <f>IF(G11=1,969000,"")</f>
        <v/>
      </c>
      <c r="I11" s="24">
        <f>DCOUNT($A$10:$A$11,"収入金額",M9:N10)</f>
        <v>0</v>
      </c>
      <c r="J11" s="24" t="str">
        <f>IF(I11=1,969000,"")</f>
        <v/>
      </c>
      <c r="K11" s="58">
        <f>DCOUNT($A$13:$A$14,"収入金額",M9:N10)</f>
        <v>0</v>
      </c>
      <c r="L11" s="58" t="str">
        <f>IF(K11=1,969000,"")</f>
        <v/>
      </c>
      <c r="M11" s="9" t="s">
        <v>0</v>
      </c>
      <c r="N11" s="9" t="s">
        <v>0</v>
      </c>
    </row>
    <row r="12" spans="1:14" x14ac:dyDescent="0.2">
      <c r="C12" s="13">
        <f>DCOUNT($A$1:$A$2,"収入金額",M11:N12)</f>
        <v>0</v>
      </c>
      <c r="D12" s="13" t="str">
        <f>IF(C12=1,970000,"")</f>
        <v/>
      </c>
      <c r="E12" s="10">
        <f>DCOUNT($A$4:$A$5,"収入金額",M11:N12)</f>
        <v>0</v>
      </c>
      <c r="F12" s="10" t="str">
        <f>IF(E12=1,970000,"")</f>
        <v/>
      </c>
      <c r="G12" s="20">
        <f>DCOUNT($A$7:$A$8,"収入金額",M11:N12)</f>
        <v>0</v>
      </c>
      <c r="H12" s="20" t="str">
        <f>IF(G12=1,970000,"")</f>
        <v/>
      </c>
      <c r="I12" s="24">
        <f>DCOUNT($A$10:$A$11,"収入金額",M11:N12)</f>
        <v>0</v>
      </c>
      <c r="J12" s="24" t="str">
        <f>IF(I12=1,970000,"")</f>
        <v/>
      </c>
      <c r="K12" s="58">
        <f>DCOUNT($A$13:$A$14,"収入金額",M11:N12)</f>
        <v>0</v>
      </c>
      <c r="L12" s="58" t="str">
        <f>IF(K12=1,970000,"")</f>
        <v/>
      </c>
      <c r="M12" s="9" t="s">
        <v>43</v>
      </c>
      <c r="N12" s="9" t="s">
        <v>4</v>
      </c>
    </row>
    <row r="13" spans="1:14" x14ac:dyDescent="0.2">
      <c r="A13" s="58" t="s">
        <v>1</v>
      </c>
      <c r="B13" s="59" t="s">
        <v>2</v>
      </c>
      <c r="C13" s="13">
        <f>DCOUNT($A$1:$A$2,"収入金額",M13:N14)</f>
        <v>0</v>
      </c>
      <c r="D13" s="14" t="str">
        <f>IF(C13=1,972000,"")</f>
        <v/>
      </c>
      <c r="E13" s="10">
        <f>DCOUNT($A$4:$A$5,"収入金額",M13:N14)</f>
        <v>0</v>
      </c>
      <c r="F13" s="11" t="str">
        <f>IF(E13=1,972000,"")</f>
        <v/>
      </c>
      <c r="G13" s="20">
        <f>DCOUNT($A$7:$A$8,"収入金額",M13:N14)</f>
        <v>0</v>
      </c>
      <c r="H13" s="21" t="str">
        <f>IF(G13=1,972000,"")</f>
        <v/>
      </c>
      <c r="I13" s="24">
        <f>DCOUNT($A$10:$A$11,"収入金額",M13:N14)</f>
        <v>0</v>
      </c>
      <c r="J13" s="26" t="str">
        <f>IF(I13=1,972000,"")</f>
        <v/>
      </c>
      <c r="K13" s="58">
        <f>DCOUNT($A$13:$A$14,"収入金額",M13:N14)</f>
        <v>0</v>
      </c>
      <c r="L13" s="60" t="str">
        <f>IF(K13=1,972000,"")</f>
        <v/>
      </c>
      <c r="M13" s="4" t="s">
        <v>0</v>
      </c>
      <c r="N13" s="4" t="s">
        <v>0</v>
      </c>
    </row>
    <row r="14" spans="1:14" x14ac:dyDescent="0.2">
      <c r="A14" s="59" t="e">
        <f>IF(入力シート!#REF!="有",入力シート!#REF!,)</f>
        <v>#REF!</v>
      </c>
      <c r="B14" s="59">
        <f>SUM(L9:L19)</f>
        <v>0</v>
      </c>
      <c r="C14" s="13">
        <f>DCOUNT($A$1:$A$2,"収入金額",M15:N16)</f>
        <v>0</v>
      </c>
      <c r="D14" s="14" t="str">
        <f>IF(C14=1,974000,"")</f>
        <v/>
      </c>
      <c r="E14" s="10">
        <f>DCOUNT($A$4:$A$5,"収入金額",M15:N16)</f>
        <v>0</v>
      </c>
      <c r="F14" s="11" t="str">
        <f>IF(E14=1,974000,"")</f>
        <v/>
      </c>
      <c r="G14" s="20">
        <f>DCOUNT($A$7:$A$8,"収入金額",M15:N16)</f>
        <v>0</v>
      </c>
      <c r="H14" s="21" t="str">
        <f>IF(G14=1,974000,"")</f>
        <v/>
      </c>
      <c r="I14" s="24">
        <f>DCOUNT($A$10:$A$11,"収入金額",M15:N16)</f>
        <v>0</v>
      </c>
      <c r="J14" s="26" t="str">
        <f>IF(I14=1,974000,"")</f>
        <v/>
      </c>
      <c r="K14" s="58">
        <f>DCOUNT($A$13:$A$14,"収入金額",M15:N16)</f>
        <v>0</v>
      </c>
      <c r="L14" s="60" t="str">
        <f>IF(K14=1,974000,"")</f>
        <v/>
      </c>
      <c r="M14" s="4" t="s">
        <v>11</v>
      </c>
      <c r="N14" s="4" t="s">
        <v>12</v>
      </c>
    </row>
    <row r="15" spans="1:14" x14ac:dyDescent="0.2">
      <c r="C15" s="13">
        <f>DCOUNT($A$1:$A$2,"収入金額",M17:N18)</f>
        <v>0</v>
      </c>
      <c r="D15" s="14" t="str">
        <f>IF(C15=1,ROUNDDOWN(A2/4,-3)*2.4,"")</f>
        <v/>
      </c>
      <c r="E15" s="10">
        <f>DCOUNT($A$4:$A$5,"収入金額",M17:N18)</f>
        <v>0</v>
      </c>
      <c r="F15" s="11" t="str">
        <f>IF(E15=1,ROUNDDOWN(A5/4,-3)*2.4,"")</f>
        <v/>
      </c>
      <c r="G15" s="20">
        <f>DCOUNT($A$7:$A$8,"収入金額",M17:N18)</f>
        <v>0</v>
      </c>
      <c r="H15" s="21" t="str">
        <f>IF(G15=1,ROUNDDOWN(A8/4,-3)*2.4,"")</f>
        <v/>
      </c>
      <c r="I15" s="24">
        <f>DCOUNT($A$10:$A$11,"収入金額",M17:N18)</f>
        <v>0</v>
      </c>
      <c r="J15" s="26" t="str">
        <f>IF(I15=1,ROUNDDOWN(A11/4,-3)*2.4,"")</f>
        <v/>
      </c>
      <c r="K15" s="58">
        <f>DCOUNT($A$13:$A$14,"収入金額",M17:N18)</f>
        <v>0</v>
      </c>
      <c r="L15" s="60" t="str">
        <f>IF(K15=1,ROUNDDOWN(A14/4,-3)*2.4,"")</f>
        <v/>
      </c>
      <c r="M15" s="9" t="s">
        <v>0</v>
      </c>
      <c r="N15" s="9" t="s">
        <v>0</v>
      </c>
    </row>
    <row r="16" spans="1:14" x14ac:dyDescent="0.2">
      <c r="C16" s="13">
        <f>DCOUNT($A$1:$A$2,"収入金額",M19:N20)</f>
        <v>0</v>
      </c>
      <c r="D16" s="14" t="str">
        <f>IF(C16=1,ROUNDDOWN(A2/4,-3)*2.8-180000,"")</f>
        <v/>
      </c>
      <c r="E16" s="10">
        <f>DCOUNT($A$4:$A$5,"収入金額",M19:N20)</f>
        <v>0</v>
      </c>
      <c r="F16" s="11" t="str">
        <f>IF(E16=1,ROUNDDOWN(A5/4,-3)*2.8-180000,"")</f>
        <v/>
      </c>
      <c r="G16" s="20">
        <f>DCOUNT($A$7:$A$8,"収入金額",M19:N20)</f>
        <v>0</v>
      </c>
      <c r="H16" s="21" t="str">
        <f>IF(G16=1,ROUNDDOWN(A8/4,-3)*2.8-180000,"")</f>
        <v/>
      </c>
      <c r="I16" s="24">
        <f>DCOUNT($A$10:$A$11,"収入金額",M19:N20)</f>
        <v>0</v>
      </c>
      <c r="J16" s="26" t="str">
        <f>IF(I16=1,ROUNDDOWN(A11/4,-3)*2.8-180000,"")</f>
        <v/>
      </c>
      <c r="K16" s="58">
        <f>DCOUNT($A$13:$A$14,"収入金額",M19:N20)</f>
        <v>0</v>
      </c>
      <c r="L16" s="60" t="str">
        <f>IF(K16=1,ROUNDDOWN(A14/4,-3)*2.8-180000,"")</f>
        <v/>
      </c>
      <c r="M16" s="9" t="s">
        <v>13</v>
      </c>
      <c r="N16" s="9" t="s">
        <v>14</v>
      </c>
    </row>
    <row r="17" spans="3:14" x14ac:dyDescent="0.2">
      <c r="C17" s="13">
        <f>DCOUNT($A$1:$A$2,"収入金額",M21:N22)</f>
        <v>0</v>
      </c>
      <c r="D17" s="14" t="str">
        <f>IF(C17=1,ROUNDDOWN(A2/4,-3)*3.2-540000,"")</f>
        <v/>
      </c>
      <c r="E17" s="10">
        <f>DCOUNT($A$4:$A$5,"収入金額",M21:N22)</f>
        <v>0</v>
      </c>
      <c r="F17" s="11" t="str">
        <f>IF(E17=1,ROUNDDOWN(A5/4,-3)*3.2-540000,"")</f>
        <v/>
      </c>
      <c r="G17" s="20">
        <f>DCOUNT($A$7:$A$8,"収入金額",M21:N22)</f>
        <v>0</v>
      </c>
      <c r="H17" s="21" t="str">
        <f>IF(G17=1,ROUNDDOWN(A8/4,-3)*3.2-540000,"")</f>
        <v/>
      </c>
      <c r="I17" s="24">
        <f>DCOUNT($A$10:$A$11,"収入金額",M21:N22)</f>
        <v>0</v>
      </c>
      <c r="J17" s="26" t="str">
        <f>IF(I17=1,ROUNDDOWN(A11/4,-3)*3.2-540000,"")</f>
        <v/>
      </c>
      <c r="K17" s="58">
        <f>DCOUNT($A$13:$A$14,"収入金額",M21:N22)</f>
        <v>0</v>
      </c>
      <c r="L17" s="60" t="str">
        <f>IF(K17=1,ROUNDDOWN(A14/4,-3)*3.2-540000,"")</f>
        <v/>
      </c>
      <c r="M17" s="4" t="s">
        <v>0</v>
      </c>
      <c r="N17" s="4" t="s">
        <v>0</v>
      </c>
    </row>
    <row r="18" spans="3:14" x14ac:dyDescent="0.2">
      <c r="C18" s="13">
        <f>DCOUNT($A$1:$A$2,"収入金額",M23:N24)</f>
        <v>0</v>
      </c>
      <c r="D18" s="15" t="str">
        <f>IF(C18=1,ROUNDDOWN(A2*0.9-1200000,0),"")</f>
        <v/>
      </c>
      <c r="E18" s="10">
        <f>DCOUNT($A$4:$A$5,"収入金額",M23:N24)</f>
        <v>0</v>
      </c>
      <c r="F18" s="12" t="str">
        <f>IF(E18=1,ROUNDDOWN(A5*0.9-1200000,0),"")</f>
        <v/>
      </c>
      <c r="G18" s="20">
        <f>DCOUNT($A$7:$A$8,"収入金額",M23:N24)</f>
        <v>0</v>
      </c>
      <c r="H18" s="22" t="str">
        <f>IF(G18=1,ROUNDDOWN(A8*0.9-1200000,0),"")</f>
        <v/>
      </c>
      <c r="I18" s="24">
        <f>DCOUNT($A$10:$A$11,"収入金額",M23:N24)</f>
        <v>0</v>
      </c>
      <c r="J18" s="27" t="str">
        <f>IF(I18=1,ROUNDDOWN(A11*0.9-1200000,0),"")</f>
        <v/>
      </c>
      <c r="K18" s="58">
        <f>DCOUNT($A$13:$A$14,"収入金額",M23:N24)</f>
        <v>0</v>
      </c>
      <c r="L18" s="61" t="str">
        <f>IF(K18=1,ROUNDDOWN(A14*0.9-1200000,0),"")</f>
        <v/>
      </c>
      <c r="M18" s="4" t="s">
        <v>15</v>
      </c>
      <c r="N18" s="4" t="s">
        <v>16</v>
      </c>
    </row>
    <row r="19" spans="3:14" x14ac:dyDescent="0.2">
      <c r="C19" s="13">
        <f>DCOUNT($A$1:$A$2,"収入金額",M25:N26)</f>
        <v>0</v>
      </c>
      <c r="D19" s="14" t="str">
        <f>IF(C19=1,A2-2200000,"")</f>
        <v/>
      </c>
      <c r="E19" s="10">
        <f>DCOUNT($A$4:$A$5,"収入金額",M25:N26)</f>
        <v>0</v>
      </c>
      <c r="F19" s="11" t="str">
        <f>IF(E19=1,A5-2200000,"")</f>
        <v/>
      </c>
      <c r="G19" s="20">
        <f>DCOUNT($A$7:$A$8,"収入金額",M25:N26)</f>
        <v>0</v>
      </c>
      <c r="H19" s="21" t="str">
        <f>IF(G19=1,A8-2200000,"")</f>
        <v/>
      </c>
      <c r="I19" s="24">
        <f>DCOUNT($A$10:$A$11,"収入金額",M25:N26)</f>
        <v>0</v>
      </c>
      <c r="J19" s="26" t="str">
        <f>IF(I19=1,A11-2200000,"")</f>
        <v/>
      </c>
      <c r="K19" s="58">
        <f>DCOUNT($A$13:$A$14,"収入金額",M25:N26)</f>
        <v>0</v>
      </c>
      <c r="L19" s="60" t="str">
        <f>IF(K19=1,A14-2200000,"")</f>
        <v/>
      </c>
      <c r="M19" s="9" t="s">
        <v>0</v>
      </c>
      <c r="N19" s="9" t="s">
        <v>0</v>
      </c>
    </row>
    <row r="20" spans="3:14" x14ac:dyDescent="0.2">
      <c r="M20" s="9" t="s">
        <v>17</v>
      </c>
      <c r="N20" s="9" t="s">
        <v>18</v>
      </c>
    </row>
    <row r="21" spans="3:14" x14ac:dyDescent="0.2">
      <c r="M21" s="4" t="s">
        <v>0</v>
      </c>
      <c r="N21" s="4" t="s">
        <v>0</v>
      </c>
    </row>
    <row r="22" spans="3:14" x14ac:dyDescent="0.2">
      <c r="M22" s="4" t="s">
        <v>19</v>
      </c>
      <c r="N22" s="4" t="s">
        <v>20</v>
      </c>
    </row>
    <row r="23" spans="3:14" x14ac:dyDescent="0.2">
      <c r="M23" s="9" t="s">
        <v>0</v>
      </c>
      <c r="N23" s="9" t="s">
        <v>0</v>
      </c>
    </row>
    <row r="24" spans="3:14" x14ac:dyDescent="0.2">
      <c r="M24" s="9" t="s">
        <v>21</v>
      </c>
      <c r="N24" s="9" t="s">
        <v>22</v>
      </c>
    </row>
    <row r="25" spans="3:14" x14ac:dyDescent="0.2">
      <c r="M25" s="4" t="s">
        <v>0</v>
      </c>
      <c r="N25" s="4" t="s">
        <v>0</v>
      </c>
    </row>
    <row r="26" spans="3:14" x14ac:dyDescent="0.2">
      <c r="M26" s="4" t="s">
        <v>23</v>
      </c>
      <c r="N26" s="4" t="s">
        <v>5</v>
      </c>
    </row>
  </sheetData>
  <sheetProtection selectLockedCells="1" selectUnlockedCells="1"/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4"/>
  <sheetViews>
    <sheetView topLeftCell="B1" workbookViewId="0">
      <selection activeCell="B4" sqref="B4"/>
    </sheetView>
  </sheetViews>
  <sheetFormatPr defaultColWidth="9" defaultRowHeight="13.2" x14ac:dyDescent="0.2"/>
  <cols>
    <col min="1" max="1" width="9.21875" style="1" hidden="1" customWidth="1"/>
    <col min="2" max="2" width="9.21875" style="1" customWidth="1"/>
    <col min="3" max="3" width="10.21875" style="1" hidden="1" customWidth="1"/>
    <col min="4" max="4" width="10.21875" style="1" bestFit="1" customWidth="1"/>
    <col min="5" max="5" width="2.44140625" style="1" bestFit="1" customWidth="1"/>
    <col min="6" max="6" width="9.21875" style="1" customWidth="1"/>
    <col min="7" max="7" width="2.44140625" style="1" bestFit="1" customWidth="1"/>
    <col min="8" max="8" width="9.21875" style="1" customWidth="1"/>
    <col min="9" max="9" width="2.44140625" style="1" bestFit="1" customWidth="1"/>
    <col min="10" max="10" width="9.21875" style="1" customWidth="1"/>
    <col min="11" max="11" width="2.44140625" style="1" bestFit="1" customWidth="1"/>
    <col min="12" max="12" width="9.21875" style="1" customWidth="1"/>
    <col min="13" max="13" width="2.44140625" style="1" bestFit="1" customWidth="1"/>
    <col min="14" max="14" width="9.21875" style="1" customWidth="1"/>
    <col min="15" max="15" width="21.88671875" style="1" customWidth="1"/>
    <col min="16" max="16" width="19.109375" style="1" customWidth="1"/>
    <col min="17" max="17" width="9" style="1"/>
    <col min="18" max="18" width="10.44140625" style="1" bestFit="1" customWidth="1"/>
    <col min="19" max="19" width="20.44140625" style="1" bestFit="1" customWidth="1"/>
    <col min="20" max="16384" width="9" style="1"/>
  </cols>
  <sheetData>
    <row r="1" spans="1:19" ht="13.8" thickBot="1" x14ac:dyDescent="0.25">
      <c r="A1" s="13" t="s">
        <v>1</v>
      </c>
      <c r="B1" s="39" t="s">
        <v>2</v>
      </c>
      <c r="C1" s="49" t="s">
        <v>1</v>
      </c>
      <c r="D1" s="50" t="s">
        <v>2</v>
      </c>
    </row>
    <row r="2" spans="1:19" ht="13.8" thickBot="1" x14ac:dyDescent="0.25">
      <c r="A2" s="17" t="e">
        <f>IF(入力シート!C13&lt;65,入力シート!#REF!,0)</f>
        <v>#REF!</v>
      </c>
      <c r="B2" s="40">
        <f>SUM(F9:F13)</f>
        <v>0</v>
      </c>
      <c r="C2" s="69">
        <f>IF((入力シート!C13&gt;=65),入力シート!#REF!,0)</f>
        <v>0</v>
      </c>
      <c r="D2" s="51">
        <f>SUM(F15:F19)</f>
        <v>0</v>
      </c>
      <c r="E2" s="5"/>
      <c r="G2" s="5"/>
      <c r="I2" s="5"/>
      <c r="K2" s="5"/>
    </row>
    <row r="3" spans="1:19" x14ac:dyDescent="0.2">
      <c r="B3" s="6"/>
      <c r="C3" s="6"/>
      <c r="D3" s="6"/>
      <c r="E3" s="6"/>
      <c r="G3" s="6"/>
      <c r="I3" s="6"/>
      <c r="K3" s="6"/>
    </row>
    <row r="4" spans="1:19" ht="13.8" thickBot="1" x14ac:dyDescent="0.25">
      <c r="A4" s="10" t="s">
        <v>1</v>
      </c>
      <c r="B4" s="33" t="s">
        <v>2</v>
      </c>
      <c r="C4" s="46" t="s">
        <v>1</v>
      </c>
      <c r="D4" s="47" t="s">
        <v>2</v>
      </c>
      <c r="E4" s="5"/>
      <c r="G4" s="5"/>
      <c r="I4" s="5"/>
      <c r="K4" s="5"/>
      <c r="O4" s="1" t="s">
        <v>44</v>
      </c>
      <c r="R4" s="1" t="s">
        <v>45</v>
      </c>
    </row>
    <row r="5" spans="1:19" ht="13.8" thickBot="1" x14ac:dyDescent="0.25">
      <c r="A5" s="34" t="e">
        <f>IF(入力シート!C14&lt;65,入力シート!#REF!,0)</f>
        <v>#REF!</v>
      </c>
      <c r="B5" s="35">
        <f>SUM(H9:H13)</f>
        <v>0</v>
      </c>
      <c r="C5" s="70">
        <f>IF((入力シート!C14&gt;=65),入力シート!#REF!,0)</f>
        <v>0</v>
      </c>
      <c r="D5" s="48">
        <f>SUM(H15:H19)</f>
        <v>0</v>
      </c>
      <c r="E5" s="5"/>
      <c r="G5" s="5"/>
      <c r="I5" s="5"/>
      <c r="K5" s="5"/>
      <c r="O5" s="28" t="s">
        <v>0</v>
      </c>
      <c r="P5" s="28" t="s">
        <v>0</v>
      </c>
      <c r="R5" s="19" t="s">
        <v>0</v>
      </c>
      <c r="S5" s="19" t="s">
        <v>0</v>
      </c>
    </row>
    <row r="6" spans="1:19" x14ac:dyDescent="0.2">
      <c r="O6" s="29" t="s">
        <v>28</v>
      </c>
      <c r="P6" s="29" t="s">
        <v>29</v>
      </c>
      <c r="R6" s="45" t="s">
        <v>3</v>
      </c>
      <c r="S6" s="45" t="s">
        <v>38</v>
      </c>
    </row>
    <row r="7" spans="1:19" ht="13.8" thickBot="1" x14ac:dyDescent="0.25">
      <c r="A7" s="20" t="s">
        <v>1</v>
      </c>
      <c r="B7" s="36" t="s">
        <v>2</v>
      </c>
      <c r="C7" s="52" t="s">
        <v>1</v>
      </c>
      <c r="D7" s="53" t="s">
        <v>2</v>
      </c>
      <c r="O7" s="44" t="s">
        <v>0</v>
      </c>
      <c r="P7" s="44" t="s">
        <v>0</v>
      </c>
      <c r="R7" s="32" t="s">
        <v>0</v>
      </c>
      <c r="S7" s="32" t="s">
        <v>0</v>
      </c>
    </row>
    <row r="8" spans="1:19" ht="13.8" thickBot="1" x14ac:dyDescent="0.25">
      <c r="A8" s="37" t="e">
        <f>IF(入力シート!C15&lt;65,入力シート!#REF!,0)</f>
        <v>#REF!</v>
      </c>
      <c r="B8" s="38">
        <f>SUM(J9:J13)</f>
        <v>0</v>
      </c>
      <c r="C8" s="71">
        <f>IF((入力シート!C15&gt;=65),入力シート!#REF!,0)</f>
        <v>0</v>
      </c>
      <c r="D8" s="54">
        <f>SUM(J15:J19)</f>
        <v>0</v>
      </c>
      <c r="O8" s="45" t="s">
        <v>30</v>
      </c>
      <c r="P8" s="45" t="s">
        <v>31</v>
      </c>
      <c r="R8" s="31" t="s">
        <v>39</v>
      </c>
      <c r="S8" s="31" t="s">
        <v>40</v>
      </c>
    </row>
    <row r="9" spans="1:19" x14ac:dyDescent="0.2">
      <c r="E9" s="13">
        <f>DCOUNT($A$1:$A$2,"収入金額",$O5:$P6)</f>
        <v>0</v>
      </c>
      <c r="F9" s="13" t="str">
        <f>IF(E9=1,O5:P6,"")</f>
        <v/>
      </c>
      <c r="G9" s="10">
        <f>DCOUNT($A$4:$A$5,"収入金額",$O5:$P6)</f>
        <v>0</v>
      </c>
      <c r="H9" s="10" t="str">
        <f>IF(G9=1,O5:P6,"")</f>
        <v/>
      </c>
      <c r="I9" s="20">
        <f>DCOUNT($A$7:$A$8,"収入金額",$O5:$P6)</f>
        <v>0</v>
      </c>
      <c r="J9" s="20" t="str">
        <f>IF(I9=1,O5:P6,"")</f>
        <v/>
      </c>
      <c r="K9" s="24">
        <f>DCOUNT($A$10:$A$11,"収入金額",$O5:$P6)</f>
        <v>0</v>
      </c>
      <c r="L9" s="24" t="str">
        <f>IF(K9=1,O5:P6,"")</f>
        <v/>
      </c>
      <c r="M9" s="62">
        <f>DCOUNT($A$13:$A$14,"収入金額",$O5:$P6)</f>
        <v>0</v>
      </c>
      <c r="N9" s="62" t="str">
        <f>IF(M9=1,R5:S6,"")</f>
        <v/>
      </c>
      <c r="O9" s="30" t="s">
        <v>0</v>
      </c>
      <c r="P9" s="30" t="s">
        <v>0</v>
      </c>
      <c r="R9" s="44" t="s">
        <v>0</v>
      </c>
      <c r="S9" s="44" t="s">
        <v>0</v>
      </c>
    </row>
    <row r="10" spans="1:19" ht="13.8" thickBot="1" x14ac:dyDescent="0.25">
      <c r="A10" s="24" t="s">
        <v>1</v>
      </c>
      <c r="B10" s="41" t="s">
        <v>2</v>
      </c>
      <c r="C10" s="55" t="s">
        <v>1</v>
      </c>
      <c r="D10" s="56" t="s">
        <v>2</v>
      </c>
      <c r="E10" s="13">
        <f>DCOUNT($A$1:$A$2,"収入金額",$O7:$P8)</f>
        <v>0</v>
      </c>
      <c r="F10" s="13" t="str">
        <f>IF(E10=1,$A$2-700000,"")</f>
        <v/>
      </c>
      <c r="G10" s="10">
        <f>DCOUNT($A$4:$A$5,"収入金額",$O7:$P8)</f>
        <v>0</v>
      </c>
      <c r="H10" s="10" t="str">
        <f>IF(G10=1,$A$5-700000,"")</f>
        <v/>
      </c>
      <c r="I10" s="20">
        <f>DCOUNT($A$7:$A$8,"収入金額",$O7:$P8)</f>
        <v>0</v>
      </c>
      <c r="J10" s="20" t="str">
        <f>IF(I10=1,$A$8-700000,"")</f>
        <v/>
      </c>
      <c r="K10" s="24">
        <f>DCOUNT($A$10:$A$11,"収入金額",$O7:$P8)</f>
        <v>0</v>
      </c>
      <c r="L10" s="24" t="str">
        <f>IF(K10=1,$A$11-700000,"")</f>
        <v/>
      </c>
      <c r="M10" s="62">
        <f>DCOUNT($A$13:$A$14,"収入金額",$O7:$P8)</f>
        <v>0</v>
      </c>
      <c r="N10" s="62" t="str">
        <f>IF(M10=1,$A$14-700000,"")</f>
        <v/>
      </c>
      <c r="O10" s="29" t="s">
        <v>32</v>
      </c>
      <c r="P10" s="29" t="s">
        <v>33</v>
      </c>
      <c r="R10" s="45" t="s">
        <v>41</v>
      </c>
      <c r="S10" s="45" t="s">
        <v>24</v>
      </c>
    </row>
    <row r="11" spans="1:19" ht="13.8" thickBot="1" x14ac:dyDescent="0.25">
      <c r="A11" s="42" t="e">
        <f>IF(入力シート!C16&lt;65,入力シート!#REF!,0)</f>
        <v>#REF!</v>
      </c>
      <c r="B11" s="43">
        <f>SUM(L9:L13)</f>
        <v>0</v>
      </c>
      <c r="C11" s="72">
        <f>IF((入力シート!C16&gt;=65),入力シート!#REF!,0)</f>
        <v>0</v>
      </c>
      <c r="D11" s="57">
        <f>SUM(L15:L19)</f>
        <v>0</v>
      </c>
      <c r="E11" s="13">
        <f>DCOUNT($A$1:$A$2,"収入金額",O9:P10)</f>
        <v>0</v>
      </c>
      <c r="F11" s="13" t="str">
        <f>IF(E11=1,$A$2*0.75-375000,"")</f>
        <v/>
      </c>
      <c r="G11" s="10">
        <f>DCOUNT($A$4:$A$5,"収入金額",O9:P10)</f>
        <v>0</v>
      </c>
      <c r="H11" s="10" t="str">
        <f>IF(G11=1,$A$5*0.75-375000,"")</f>
        <v/>
      </c>
      <c r="I11" s="20">
        <f>DCOUNT($A$7:$A$8,"収入金額",O9:P10)</f>
        <v>0</v>
      </c>
      <c r="J11" s="20" t="str">
        <f>IF(I11=1,$A$8*0.75-375000,"")</f>
        <v/>
      </c>
      <c r="K11" s="24">
        <f>DCOUNT($A$10:$A$11,"収入金額",O9:P10)</f>
        <v>0</v>
      </c>
      <c r="L11" s="24" t="str">
        <f>IF(K11=1,$A$11*0.75-375000,"")</f>
        <v/>
      </c>
      <c r="M11" s="62">
        <f>DCOUNT($A$13:$A$14,"収入金額",O9:P10)</f>
        <v>0</v>
      </c>
      <c r="N11" s="62" t="str">
        <f>IF(M11=1,$A$14*0.75-375000,"")</f>
        <v/>
      </c>
      <c r="O11" s="44" t="s">
        <v>0</v>
      </c>
      <c r="P11" s="44" t="s">
        <v>0</v>
      </c>
      <c r="R11" s="32" t="s">
        <v>0</v>
      </c>
      <c r="S11" s="32" t="s">
        <v>0</v>
      </c>
    </row>
    <row r="12" spans="1:19" x14ac:dyDescent="0.2">
      <c r="E12" s="13">
        <f>DCOUNT($A$1:$A$2,"収入金額",O11:P12)</f>
        <v>0</v>
      </c>
      <c r="F12" s="13" t="str">
        <f>IF(E12=1,$A$2*0.85-785000,"")</f>
        <v/>
      </c>
      <c r="G12" s="10">
        <f>DCOUNT($A$4:$A$5,"収入金額",O11:P12)</f>
        <v>0</v>
      </c>
      <c r="H12" s="10" t="str">
        <f>IF(G12=1,$A$5*0.85-785000,"")</f>
        <v/>
      </c>
      <c r="I12" s="20">
        <f>DCOUNT($A$7:$A$8,"収入金額",O11:P12)</f>
        <v>0</v>
      </c>
      <c r="J12" s="20" t="str">
        <f>IF(I12=1,$A$8*0.85-785000,"")</f>
        <v/>
      </c>
      <c r="K12" s="24">
        <f>DCOUNT($A$10:$A$11,"収入金額",O11:P12)</f>
        <v>0</v>
      </c>
      <c r="L12" s="24" t="str">
        <f>IF(K12=1,$A$11*0.85-785000,"")</f>
        <v/>
      </c>
      <c r="M12" s="62">
        <f>DCOUNT($A$13:$A$14,"収入金額",O11:P12)</f>
        <v>0</v>
      </c>
      <c r="N12" s="62" t="str">
        <f>IF(M12=1,$A$14*0.85-785000,"")</f>
        <v/>
      </c>
      <c r="O12" s="45" t="s">
        <v>34</v>
      </c>
      <c r="P12" s="45" t="s">
        <v>35</v>
      </c>
      <c r="R12" s="31" t="s">
        <v>25</v>
      </c>
      <c r="S12" s="31" t="s">
        <v>26</v>
      </c>
    </row>
    <row r="13" spans="1:19" ht="13.8" thickBot="1" x14ac:dyDescent="0.25">
      <c r="A13" s="62" t="s">
        <v>1</v>
      </c>
      <c r="B13" s="66" t="s">
        <v>2</v>
      </c>
      <c r="C13" s="58" t="s">
        <v>1</v>
      </c>
      <c r="D13" s="63" t="s">
        <v>2</v>
      </c>
      <c r="E13" s="13">
        <f>DCOUNT($A$1:$A$2,"収入金額",O13:P14)</f>
        <v>0</v>
      </c>
      <c r="F13" s="13" t="str">
        <f>IF(E13=1,$A$2*0.95-1555000,"")</f>
        <v/>
      </c>
      <c r="G13" s="10">
        <f>DCOUNT($A$4:$A$5,"収入金額",O13:P14)</f>
        <v>0</v>
      </c>
      <c r="H13" s="10" t="str">
        <f>IF(G13=1,$A$5*0.95-1555000,"")</f>
        <v/>
      </c>
      <c r="I13" s="20">
        <f>DCOUNT($A$7:$A$8,"収入金額",O13:P14)</f>
        <v>0</v>
      </c>
      <c r="J13" s="20" t="str">
        <f>IF(I13=1,$A$8*0.95-1555000,"")</f>
        <v/>
      </c>
      <c r="K13" s="24">
        <f>DCOUNT($A$10:$A$11,"収入金額",O13:P14)</f>
        <v>0</v>
      </c>
      <c r="L13" s="24" t="str">
        <f>IF(K13=1,$A$11*0.95-1555000,"")</f>
        <v/>
      </c>
      <c r="M13" s="62">
        <f>DCOUNT($A$13:$A$14,"収入金額",O13:P14)</f>
        <v>0</v>
      </c>
      <c r="N13" s="62" t="str">
        <f>IF(M13=1,$A$14*0.95-1555000,"")</f>
        <v/>
      </c>
      <c r="O13" s="30" t="s">
        <v>0</v>
      </c>
      <c r="P13" s="30" t="s">
        <v>0</v>
      </c>
      <c r="R13" s="44" t="s">
        <v>0</v>
      </c>
      <c r="S13" s="44" t="s">
        <v>0</v>
      </c>
    </row>
    <row r="14" spans="1:19" ht="13.8" thickBot="1" x14ac:dyDescent="0.25">
      <c r="A14" s="67" t="e">
        <f>IF(入力シート!C19&lt;65,入力シート!#REF!,0)</f>
        <v>#REF!</v>
      </c>
      <c r="B14" s="68">
        <f>SUM(N9:N13)</f>
        <v>0</v>
      </c>
      <c r="C14" s="64">
        <f>IF((入力シート!C19&gt;=65),入力シート!#REF!,0)</f>
        <v>0</v>
      </c>
      <c r="D14" s="65">
        <f>SUM(N15:N19)</f>
        <v>0</v>
      </c>
      <c r="F14" s="8"/>
      <c r="H14" s="8"/>
      <c r="J14" s="8"/>
      <c r="L14" s="8"/>
      <c r="M14" s="8"/>
      <c r="N14" s="8"/>
      <c r="O14" s="29" t="s">
        <v>36</v>
      </c>
      <c r="P14" s="29" t="s">
        <v>37</v>
      </c>
      <c r="R14" s="45" t="s">
        <v>27</v>
      </c>
      <c r="S14" s="45" t="s">
        <v>5</v>
      </c>
    </row>
    <row r="15" spans="1:19" x14ac:dyDescent="0.2">
      <c r="E15" s="49">
        <f>DCOUNT($C$1:$C$2,"収入金額",$R5:$S6)</f>
        <v>0</v>
      </c>
      <c r="F15" s="49" t="str">
        <f>IF(E15=1,R5:S6,"")</f>
        <v/>
      </c>
      <c r="G15" s="46">
        <f>DCOUNT($C$4:$C$5,"収入金額",$R5:$S6)</f>
        <v>0</v>
      </c>
      <c r="H15" s="46" t="str">
        <f>IF(G15=1,R5:S6,"")</f>
        <v/>
      </c>
      <c r="I15" s="52">
        <f>DCOUNT($C$7:$C$8,"収入金額",$R5:$S6)</f>
        <v>0</v>
      </c>
      <c r="J15" s="52" t="str">
        <f>IF(I15=1,R5:S6,"")</f>
        <v/>
      </c>
      <c r="K15" s="55">
        <f>DCOUNT($C$10:$C$11,"収入金額",$R5:$S6)</f>
        <v>0</v>
      </c>
      <c r="L15" s="55" t="str">
        <f>IF(K15=1,R5:S6,"")</f>
        <v/>
      </c>
      <c r="M15" s="58">
        <f>DCOUNT($C$13:$C$14,"収入金額",$R5:$S6)</f>
        <v>0</v>
      </c>
      <c r="N15" s="58" t="str">
        <f>IF(M15=1,T5:U6,"")</f>
        <v/>
      </c>
      <c r="O15" s="7"/>
      <c r="P15" s="7"/>
    </row>
    <row r="16" spans="1:19" x14ac:dyDescent="0.2">
      <c r="E16" s="49">
        <f>DCOUNT($C$1:$C$2,"収入金額",$R7:$S8)</f>
        <v>0</v>
      </c>
      <c r="F16" s="49" t="str">
        <f>IF(E16=1,$C$2-1200000,"")</f>
        <v/>
      </c>
      <c r="G16" s="46">
        <f>DCOUNT($C$4:$C$5,"収入金額",$R7:$S8)</f>
        <v>0</v>
      </c>
      <c r="H16" s="46" t="str">
        <f>IF(G16=1,$C$5-1200000,"")</f>
        <v/>
      </c>
      <c r="I16" s="52">
        <f>DCOUNT($C$7:$C$8,"収入金額",$R7:$S8)</f>
        <v>0</v>
      </c>
      <c r="J16" s="52" t="str">
        <f>IF(I16=1,$C$8-1200000,"")</f>
        <v/>
      </c>
      <c r="K16" s="55">
        <f>DCOUNT($C$10:$C$11,"収入金額",$R7:$S8)</f>
        <v>0</v>
      </c>
      <c r="L16" s="55" t="str">
        <f>IF(K16=1,$C$11-1200000,"")</f>
        <v/>
      </c>
      <c r="M16" s="58">
        <f>DCOUNT($C$13:$C$14,"収入金額",$R7:$S8)</f>
        <v>0</v>
      </c>
      <c r="N16" s="58" t="str">
        <f>IF(M16=1,$C$14-1200000,"")</f>
        <v/>
      </c>
      <c r="O16" s="3"/>
      <c r="P16" s="3"/>
    </row>
    <row r="17" spans="1:16" x14ac:dyDescent="0.2">
      <c r="E17" s="49">
        <f>DCOUNT($C$1:$C$2,"収入金額",R9:S10)</f>
        <v>0</v>
      </c>
      <c r="F17" s="49" t="str">
        <f>IF(E17=1,$C$2*0.75-375000,"")</f>
        <v/>
      </c>
      <c r="G17" s="46">
        <f>DCOUNT($C$4:$C$5,"収入金額",R9:S10)</f>
        <v>0</v>
      </c>
      <c r="H17" s="46" t="str">
        <f>IF(G17=1,$C$5*0.75-375000,"")</f>
        <v/>
      </c>
      <c r="I17" s="52">
        <f>DCOUNT($C$7:$C$8,"収入金額",R9:S10)</f>
        <v>0</v>
      </c>
      <c r="J17" s="52" t="str">
        <f>IF(I17=1,$C$8*0.75-375000,"")</f>
        <v/>
      </c>
      <c r="K17" s="55">
        <f>DCOUNT($C$10:$C$11,"収入金額",R9:S10)</f>
        <v>0</v>
      </c>
      <c r="L17" s="55" t="str">
        <f>IF(K17=1,$C$11*0.75-375000,"")</f>
        <v/>
      </c>
      <c r="M17" s="58">
        <f>DCOUNT($C$13:$C$14,"収入金額",R9:S10)</f>
        <v>0</v>
      </c>
      <c r="N17" s="58" t="str">
        <f>IF(M17=1,$C$14*0.75-375000,"")</f>
        <v/>
      </c>
      <c r="O17" s="7"/>
      <c r="P17" s="7"/>
    </row>
    <row r="18" spans="1:16" x14ac:dyDescent="0.2">
      <c r="E18" s="49">
        <f>DCOUNT($C$1:$C$2,"収入金額",R11:S12)</f>
        <v>0</v>
      </c>
      <c r="F18" s="49" t="str">
        <f>IF(E18=1,$C$2*0.85-785000,"")</f>
        <v/>
      </c>
      <c r="G18" s="46">
        <f>DCOUNT($C$4:$C$5,"収入金額",R11:S12)</f>
        <v>0</v>
      </c>
      <c r="H18" s="46" t="str">
        <f>IF(G18=1,$C$5*0.85-785000,"")</f>
        <v/>
      </c>
      <c r="I18" s="52">
        <f>DCOUNT($C$7:$C$8,"収入金額",R11:S12)</f>
        <v>0</v>
      </c>
      <c r="J18" s="52" t="str">
        <f>IF(I18=1,$C$8*0.85-785000,"")</f>
        <v/>
      </c>
      <c r="K18" s="55">
        <f>DCOUNT($C$10:$C$11,"収入金額",R11:S12)</f>
        <v>0</v>
      </c>
      <c r="L18" s="55" t="str">
        <f>IF(K18=1,$C$11*0.85-785000,"")</f>
        <v/>
      </c>
      <c r="M18" s="58">
        <f>DCOUNT($C$13:$C$14,"収入金額",R11:S12)</f>
        <v>0</v>
      </c>
      <c r="N18" s="58" t="str">
        <f>IF(M18=1,$C$14*0.85-785000,"")</f>
        <v/>
      </c>
      <c r="O18" s="3"/>
      <c r="P18" s="3"/>
    </row>
    <row r="19" spans="1:16" x14ac:dyDescent="0.2">
      <c r="A19" s="1" t="s">
        <v>46</v>
      </c>
      <c r="C19" s="1" t="s">
        <v>47</v>
      </c>
      <c r="E19" s="49">
        <f>DCOUNT($C$1:$C$2,"収入金額",R13:S14)</f>
        <v>0</v>
      </c>
      <c r="F19" s="49" t="str">
        <f>IF(E19=1,$C$2*0.95-1555000,"")</f>
        <v/>
      </c>
      <c r="G19" s="46">
        <f>DCOUNT($C$4:$C$5,"収入金額",R13:S14)</f>
        <v>0</v>
      </c>
      <c r="H19" s="46" t="str">
        <f>IF(G19=1,$C$5*0.95-1555000,"")</f>
        <v/>
      </c>
      <c r="I19" s="52">
        <f>DCOUNT($C$7:$C$8,"収入金額",R13:S14)</f>
        <v>0</v>
      </c>
      <c r="J19" s="52" t="str">
        <f>IF(I19=1,$C$8*0.95-1555000,"")</f>
        <v/>
      </c>
      <c r="K19" s="55">
        <f>DCOUNT($C$10:$C$11,"収入金額",R13:S14)</f>
        <v>0</v>
      </c>
      <c r="L19" s="55" t="str">
        <f>IF(K19=1,$C$11*0.95-1555000,"")</f>
        <v/>
      </c>
      <c r="M19" s="58">
        <f>DCOUNT($C$13:$C$14,"収入金額",R13:S14)</f>
        <v>0</v>
      </c>
      <c r="N19" s="58" t="str">
        <f>IF(M19=1,$C$14*0.95-1555000,"")</f>
        <v/>
      </c>
      <c r="O19" s="7"/>
      <c r="P19" s="7"/>
    </row>
    <row r="20" spans="1:16" x14ac:dyDescent="0.2">
      <c r="O20" s="3"/>
      <c r="P20" s="3"/>
    </row>
    <row r="21" spans="1:16" x14ac:dyDescent="0.2">
      <c r="O21" s="7"/>
      <c r="P21" s="7"/>
    </row>
    <row r="22" spans="1:16" x14ac:dyDescent="0.2">
      <c r="O22" s="3"/>
      <c r="P22" s="3"/>
    </row>
    <row r="23" spans="1:16" x14ac:dyDescent="0.2">
      <c r="O23" s="7"/>
      <c r="P23" s="7"/>
    </row>
    <row r="24" spans="1:16" x14ac:dyDescent="0.2">
      <c r="O24" s="3"/>
      <c r="P24" s="3"/>
    </row>
  </sheetData>
  <sheetProtection selectLockedCells="1" selectUnlockedCells="1"/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B3"/>
  <sheetViews>
    <sheetView workbookViewId="0">
      <selection activeCell="A3" sqref="A3"/>
    </sheetView>
  </sheetViews>
  <sheetFormatPr defaultRowHeight="13.2" x14ac:dyDescent="0.2"/>
  <sheetData>
    <row r="3" spans="1:2" x14ac:dyDescent="0.2">
      <c r="A3" t="s">
        <v>51</v>
      </c>
      <c r="B3" t="s">
        <v>52</v>
      </c>
    </row>
  </sheetData>
  <sheetProtection selectLockedCells="1" selectUnlockedCell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入力シート</vt:lpstr>
      <vt:lpstr>源泉徴収票</vt:lpstr>
      <vt:lpstr>確定申告書</vt:lpstr>
      <vt:lpstr>給与収入</vt:lpstr>
      <vt:lpstr>年金収入</vt:lpstr>
      <vt:lpstr>入力規則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戸田市</dc:creator>
  <cp:lastModifiedBy>山田　武琉</cp:lastModifiedBy>
  <cp:lastPrinted>2021-03-31T12:13:48Z</cp:lastPrinted>
  <dcterms:created xsi:type="dcterms:W3CDTF">1997-01-08T22:48:59Z</dcterms:created>
  <dcterms:modified xsi:type="dcterms:W3CDTF">2026-03-31T01:55:11Z</dcterms:modified>
</cp:coreProperties>
</file>